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https://msdot-my.sharepoint.com/personal/cjsmith_mdot_ms_gov/Documents/High Value Research/2023/"/>
    </mc:Choice>
  </mc:AlternateContent>
  <xr:revisionPtr revIDLastSave="0" documentId="8_{B07197B7-07B6-41FF-9D63-11B34833C4AB}" xr6:coauthVersionLast="47" xr6:coauthVersionMax="47" xr10:uidLastSave="{00000000-0000-0000-0000-000000000000}"/>
  <bookViews>
    <workbookView xWindow="345" yWindow="705" windowWidth="28005" windowHeight="14835" activeTab="1" xr2:uid="{00000000-000D-0000-FFFF-FFFF00000000}"/>
  </bookViews>
  <sheets>
    <sheet name="Projects" sheetId="1" r:id="rId1"/>
    <sheet name="RegionLookup" sheetId="2" r:id="rId2"/>
  </sheets>
  <definedNames>
    <definedName name="_xlnm._FilterDatabase" localSheetId="0" hidden="1">Projects!$S$1:$S$141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0" i="1" l="1"/>
  <c r="S3" i="1" a="1"/>
  <c r="S3" i="1" s="1"/>
  <c r="M124" i="1"/>
  <c r="L124" i="1"/>
  <c r="K124" i="1"/>
  <c r="S115" i="1" a="1"/>
  <c r="S115" i="1" s="1"/>
  <c r="S114" i="1" a="1"/>
  <c r="S114" i="1" s="1"/>
  <c r="S113" i="1" a="1"/>
  <c r="S113" i="1" s="1"/>
  <c r="S112" i="1" a="1"/>
  <c r="S112" i="1" s="1"/>
  <c r="S111" i="1" a="1"/>
  <c r="S111" i="1" s="1"/>
  <c r="S110" i="1" a="1"/>
  <c r="S110" i="1" s="1"/>
  <c r="S109" i="1" a="1"/>
  <c r="S109" i="1" s="1"/>
  <c r="S108" i="1" a="1"/>
  <c r="S108" i="1" s="1"/>
  <c r="S107" i="1" a="1"/>
  <c r="S107" i="1" s="1"/>
  <c r="S106" i="1" a="1"/>
  <c r="S106" i="1" s="1"/>
  <c r="S105" i="1" a="1"/>
  <c r="S105" i="1" s="1"/>
  <c r="S104" i="1" a="1"/>
  <c r="S104" i="1" s="1"/>
  <c r="S103" i="1" a="1"/>
  <c r="S103" i="1" s="1"/>
  <c r="S102" i="1" a="1"/>
  <c r="S102" i="1" s="1"/>
  <c r="S101" i="1" a="1"/>
  <c r="S101" i="1" s="1"/>
  <c r="S100" i="1" a="1"/>
  <c r="S100" i="1" s="1"/>
  <c r="S99" i="1" a="1"/>
  <c r="S99" i="1" s="1"/>
  <c r="S98" i="1" a="1"/>
  <c r="S98" i="1" s="1"/>
  <c r="S97" i="1" a="1"/>
  <c r="S97" i="1" s="1"/>
  <c r="S96" i="1" a="1"/>
  <c r="S96" i="1" s="1"/>
  <c r="S95" i="1" a="1"/>
  <c r="S95" i="1" s="1"/>
  <c r="S94" i="1" a="1"/>
  <c r="S94" i="1" s="1"/>
  <c r="S93" i="1" a="1"/>
  <c r="S93" i="1" s="1"/>
  <c r="S92" i="1" a="1"/>
  <c r="S92" i="1" s="1"/>
  <c r="S91" i="1" a="1"/>
  <c r="S91" i="1" s="1"/>
  <c r="S90" i="1" a="1"/>
  <c r="S90" i="1" s="1"/>
  <c r="S89" i="1" a="1"/>
  <c r="S89" i="1" s="1"/>
  <c r="S88" i="1" a="1"/>
  <c r="S88" i="1" s="1"/>
  <c r="S87" i="1" a="1"/>
  <c r="S87" i="1" s="1"/>
  <c r="S86" i="1" a="1"/>
  <c r="S86" i="1" s="1"/>
  <c r="S85" i="1" a="1"/>
  <c r="S85" i="1" s="1"/>
  <c r="S84" i="1" a="1"/>
  <c r="S84" i="1" s="1"/>
  <c r="S83" i="1" a="1"/>
  <c r="S83" i="1" s="1"/>
  <c r="S82" i="1" a="1"/>
  <c r="S82" i="1" s="1"/>
  <c r="S81" i="1" a="1"/>
  <c r="S81" i="1" s="1"/>
  <c r="S80" i="1" a="1"/>
  <c r="S80" i="1" s="1"/>
  <c r="S79" i="1" a="1"/>
  <c r="S79" i="1" s="1"/>
  <c r="S78" i="1" a="1"/>
  <c r="S78" i="1" s="1"/>
  <c r="S77" i="1" a="1"/>
  <c r="S77" i="1" s="1"/>
  <c r="S76" i="1" a="1"/>
  <c r="S76" i="1" s="1"/>
  <c r="S75" i="1" a="1"/>
  <c r="S75" i="1" s="1"/>
  <c r="S74" i="1" a="1"/>
  <c r="S74" i="1" s="1"/>
  <c r="S73" i="1" a="1"/>
  <c r="S73" i="1" s="1"/>
  <c r="S72" i="1" a="1"/>
  <c r="S72" i="1" s="1"/>
  <c r="S71" i="1" a="1"/>
  <c r="S71" i="1" s="1"/>
  <c r="S70" i="1" a="1"/>
  <c r="S70" i="1" s="1"/>
  <c r="S69" i="1" a="1"/>
  <c r="S69" i="1" s="1"/>
  <c r="S68" i="1" a="1"/>
  <c r="S68" i="1" s="1"/>
  <c r="S67" i="1" a="1"/>
  <c r="S67" i="1" s="1"/>
  <c r="S66" i="1" a="1"/>
  <c r="S66" i="1" s="1"/>
  <c r="S65" i="1" a="1"/>
  <c r="S65" i="1" s="1"/>
  <c r="S64" i="1" a="1"/>
  <c r="S64" i="1" s="1"/>
  <c r="S63" i="1" a="1"/>
  <c r="S63" i="1" s="1"/>
  <c r="S62" i="1" a="1"/>
  <c r="S62" i="1" s="1"/>
  <c r="S61" i="1" a="1"/>
  <c r="S61" i="1" s="1"/>
  <c r="S60" i="1" a="1"/>
  <c r="S60" i="1" s="1"/>
  <c r="S59" i="1" a="1"/>
  <c r="S59" i="1" s="1"/>
  <c r="S58" i="1" a="1"/>
  <c r="S58" i="1" s="1"/>
  <c r="S57" i="1" a="1"/>
  <c r="S57" i="1" s="1"/>
  <c r="S56" i="1" a="1"/>
  <c r="S56" i="1" s="1"/>
  <c r="S55" i="1" a="1"/>
  <c r="S55" i="1" s="1"/>
  <c r="S54" i="1" a="1"/>
  <c r="S54" i="1" s="1"/>
  <c r="S53" i="1" a="1"/>
  <c r="S53" i="1" s="1"/>
  <c r="S52" i="1" a="1"/>
  <c r="S52" i="1" s="1"/>
  <c r="S51" i="1" a="1"/>
  <c r="S51" i="1" s="1"/>
  <c r="S50" i="1" a="1"/>
  <c r="S50" i="1" s="1"/>
  <c r="S49" i="1" a="1"/>
  <c r="S49" i="1" s="1"/>
  <c r="S48" i="1" a="1"/>
  <c r="S48" i="1" s="1"/>
  <c r="S47" i="1" a="1"/>
  <c r="S47" i="1" s="1"/>
  <c r="S46" i="1" a="1"/>
  <c r="S46" i="1" s="1"/>
  <c r="S45" i="1" a="1"/>
  <c r="S45" i="1" s="1"/>
  <c r="S44" i="1" a="1"/>
  <c r="S44" i="1" s="1"/>
  <c r="S43" i="1" a="1"/>
  <c r="S43" i="1" s="1"/>
  <c r="S42" i="1" a="1"/>
  <c r="S42" i="1" s="1"/>
  <c r="S41" i="1" a="1"/>
  <c r="S41" i="1" s="1"/>
  <c r="S40" i="1" a="1"/>
  <c r="S40" i="1" s="1"/>
  <c r="S39" i="1" a="1"/>
  <c r="S39" i="1" s="1"/>
  <c r="S38" i="1" a="1"/>
  <c r="S38" i="1" s="1"/>
  <c r="S37" i="1" a="1"/>
  <c r="S37" i="1" s="1"/>
  <c r="S36" i="1" a="1"/>
  <c r="S36" i="1" s="1"/>
  <c r="S35" i="1" a="1"/>
  <c r="S35" i="1" s="1"/>
  <c r="S34" i="1" a="1"/>
  <c r="S34" i="1" s="1"/>
  <c r="S33" i="1" a="1"/>
  <c r="S33" i="1" s="1"/>
  <c r="S32" i="1" a="1"/>
  <c r="S32" i="1" s="1"/>
  <c r="S31" i="1" a="1"/>
  <c r="S31" i="1" s="1"/>
  <c r="S30" i="1" a="1"/>
  <c r="S30" i="1" s="1"/>
  <c r="S29" i="1" a="1"/>
  <c r="S29" i="1" s="1"/>
  <c r="S28" i="1" a="1"/>
  <c r="S28" i="1" s="1"/>
  <c r="S27" i="1" a="1"/>
  <c r="S27" i="1" s="1"/>
  <c r="S26" i="1" a="1"/>
  <c r="S26" i="1" s="1"/>
  <c r="S25" i="1" a="1"/>
  <c r="S25" i="1" s="1"/>
  <c r="S24" i="1" a="1"/>
  <c r="S24" i="1" s="1"/>
  <c r="S23" i="1" a="1"/>
  <c r="S23" i="1" s="1"/>
  <c r="S22" i="1" a="1"/>
  <c r="S22" i="1" s="1"/>
  <c r="S21" i="1" a="1"/>
  <c r="S21" i="1" s="1"/>
  <c r="S20" i="1" a="1"/>
  <c r="S20" i="1" s="1"/>
  <c r="S19" i="1" a="1"/>
  <c r="S19" i="1" s="1"/>
  <c r="S18" i="1" a="1"/>
  <c r="S18" i="1" s="1"/>
  <c r="S17" i="1" a="1"/>
  <c r="S17" i="1" s="1"/>
  <c r="S16" i="1" a="1"/>
  <c r="S16" i="1" s="1"/>
  <c r="S15" i="1" a="1"/>
  <c r="S15" i="1" s="1"/>
  <c r="S14" i="1" a="1"/>
  <c r="S14" i="1" s="1"/>
  <c r="S13" i="1" a="1"/>
  <c r="S13" i="1" s="1"/>
  <c r="S12" i="1" a="1"/>
  <c r="S12" i="1" s="1"/>
  <c r="S11" i="1" a="1"/>
  <c r="S11" i="1" s="1"/>
  <c r="S10" i="1" a="1"/>
  <c r="S10" i="1" s="1"/>
  <c r="S9" i="1" a="1"/>
  <c r="S9" i="1" s="1"/>
  <c r="S8" i="1" a="1"/>
  <c r="S8" i="1" s="1"/>
  <c r="S7" i="1" a="1"/>
  <c r="S7" i="1" s="1"/>
  <c r="S6" i="1" a="1"/>
  <c r="S6" i="1" s="1"/>
  <c r="S5" i="1" a="1"/>
  <c r="S5" i="1" s="1"/>
  <c r="S4" i="1" a="1"/>
  <c r="S4" i="1" s="1"/>
  <c r="M141" i="1"/>
  <c r="M140" i="1"/>
  <c r="M139" i="1"/>
  <c r="M138" i="1"/>
  <c r="M137" i="1"/>
  <c r="M136" i="1"/>
  <c r="M135" i="1"/>
  <c r="M134" i="1"/>
  <c r="M133" i="1"/>
  <c r="M132" i="1"/>
  <c r="M131" i="1"/>
  <c r="M130" i="1"/>
  <c r="M129" i="1"/>
  <c r="M128" i="1"/>
  <c r="M127" i="1"/>
  <c r="M126" i="1"/>
  <c r="M125" i="1"/>
  <c r="M123" i="1"/>
  <c r="M122" i="1"/>
  <c r="M121" i="1"/>
  <c r="M120" i="1"/>
  <c r="L141" i="1"/>
  <c r="L140" i="1"/>
  <c r="L139" i="1"/>
  <c r="L138" i="1"/>
  <c r="L137" i="1"/>
  <c r="L136" i="1"/>
  <c r="L135" i="1"/>
  <c r="L134" i="1"/>
  <c r="L133" i="1"/>
  <c r="L132" i="1"/>
  <c r="L131" i="1"/>
  <c r="L130" i="1"/>
  <c r="L129" i="1"/>
  <c r="L128" i="1"/>
  <c r="L127" i="1"/>
  <c r="L126" i="1"/>
  <c r="L125" i="1"/>
  <c r="L123" i="1"/>
  <c r="L122" i="1"/>
  <c r="L121" i="1"/>
  <c r="L120" i="1"/>
  <c r="K141" i="1"/>
  <c r="K140" i="1"/>
  <c r="K139" i="1"/>
  <c r="K138" i="1"/>
  <c r="K137" i="1"/>
  <c r="K136" i="1"/>
  <c r="K135" i="1"/>
  <c r="K134" i="1"/>
  <c r="K133" i="1"/>
  <c r="K132" i="1"/>
  <c r="K131" i="1"/>
  <c r="K130" i="1"/>
  <c r="K129" i="1"/>
  <c r="K128" i="1"/>
  <c r="K127" i="1"/>
  <c r="K126" i="1"/>
  <c r="K125" i="1"/>
  <c r="K123" i="1"/>
  <c r="K122" i="1"/>
  <c r="K121" i="1"/>
  <c r="S123" i="1" l="1"/>
  <c r="S121" i="1"/>
  <c r="S120" i="1"/>
  <c r="S122" i="1"/>
  <c r="N135" i="1"/>
  <c r="N134" i="1"/>
  <c r="N137" i="1"/>
  <c r="N128" i="1"/>
  <c r="N133" i="1"/>
  <c r="N139" i="1"/>
  <c r="N140" i="1"/>
  <c r="N141" i="1"/>
  <c r="N125" i="1"/>
  <c r="N122" i="1"/>
  <c r="N126" i="1"/>
  <c r="N132" i="1"/>
  <c r="N124" i="1"/>
  <c r="N136" i="1"/>
  <c r="N131" i="1"/>
  <c r="N121" i="1"/>
  <c r="N130" i="1"/>
  <c r="N127" i="1"/>
  <c r="N129" i="1"/>
  <c r="N138" i="1"/>
  <c r="N123" i="1"/>
  <c r="S125" i="1" l="1"/>
  <c r="N12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<sst xmlns="http://schemas.openxmlformats.org/spreadsheetml/2006/main" count="4354" uniqueCount="1906">
  <si>
    <t>Project Details</t>
  </si>
  <si>
    <t/>
  </si>
  <si>
    <t>National Study Codes</t>
  </si>
  <si>
    <t>High Value Research (HVR) Information</t>
  </si>
  <si>
    <t>Project Resources</t>
  </si>
  <si>
    <t>Sponsor</t>
  </si>
  <si>
    <t>Contractor</t>
  </si>
  <si>
    <t>Benefits</t>
  </si>
  <si>
    <t>Project Title</t>
  </si>
  <si>
    <t>Start Date</t>
  </si>
  <si>
    <t>End Date</t>
  </si>
  <si>
    <t>Abstract</t>
  </si>
  <si>
    <t>Project Number</t>
  </si>
  <si>
    <t>Cost ($)</t>
  </si>
  <si>
    <t>Manager Name</t>
  </si>
  <si>
    <t>Implementation Status</t>
  </si>
  <si>
    <t>High Value Research Submission Year</t>
  </si>
  <si>
    <t>Notes</t>
  </si>
  <si>
    <t>National Study Code 1</t>
  </si>
  <si>
    <t>National Study Code 2</t>
  </si>
  <si>
    <t>National Study Code 3</t>
  </si>
  <si>
    <t>High Value Research Title</t>
  </si>
  <si>
    <t>High Value Research Summary</t>
  </si>
  <si>
    <t>Submitter First Name</t>
  </si>
  <si>
    <t>Submitter Last Name</t>
  </si>
  <si>
    <t>Submitter Organization</t>
  </si>
  <si>
    <t>Submitter Phone Number</t>
  </si>
  <si>
    <t>Submitter Address 1</t>
  </si>
  <si>
    <t>Submitter Address 2</t>
  </si>
  <si>
    <t>Submitter City</t>
  </si>
  <si>
    <t>Submitter State</t>
  </si>
  <si>
    <t>Submitter Zip Code</t>
  </si>
  <si>
    <t>Resource 1</t>
  </si>
  <si>
    <t>Resource 2</t>
  </si>
  <si>
    <t>Resource 3</t>
  </si>
  <si>
    <t>Resource 4</t>
  </si>
  <si>
    <t>Resource 5</t>
  </si>
  <si>
    <t>Project Web Link</t>
  </si>
  <si>
    <t>Sponsor Name</t>
  </si>
  <si>
    <t>Sponsor Contact Details</t>
  </si>
  <si>
    <t>Sponsor Cost ($)</t>
  </si>
  <si>
    <t>Sponsor is Lead</t>
  </si>
  <si>
    <t>Sponsor Project Number</t>
  </si>
  <si>
    <t>Contractor Name</t>
  </si>
  <si>
    <t>Contractor Contact Details</t>
  </si>
  <si>
    <t>Contractor number of Grad Students</t>
  </si>
  <si>
    <t>Contractor Contract Amount ($)</t>
  </si>
  <si>
    <t>Contractor is Lead</t>
  </si>
  <si>
    <t>General Benefits Assumptions</t>
  </si>
  <si>
    <t>Knowledge Management (KM) Roadmap for Mississippi DOT (MDOT)</t>
  </si>
  <si>
    <t>09/23/2021</t>
  </si>
  <si>
    <t>12/31/2022</t>
  </si>
  <si>
    <t>MSDOT--325</t>
  </si>
  <si>
    <t>72015.00</t>
  </si>
  <si>
    <t>Randy Battey, P.E.</t>
  </si>
  <si>
    <t>Project Implementation in Progress</t>
  </si>
  <si>
    <t>2023</t>
  </si>
  <si>
    <t xml:space="preserve">The goal of this project is a roadmap for MDOT to implement an agency-wide KM program.  The elements of this study includes recommendations on:
•	Tools already being used at MDOT
•	Tools available that are not being used, particularly low-cost and easy to implement
•	Making KM content more centralized and available
•	Incorporating KM into all aspects of agency culture
•	Identify barriers and challenges. </t>
  </si>
  <si>
    <t>Data and Information Technology</t>
  </si>
  <si>
    <t>Education and Training</t>
  </si>
  <si>
    <t>Technology Transfer</t>
  </si>
  <si>
    <t>Knowledge Management (KM) Road Map for Mississippi DOT (MDOT</t>
  </si>
  <si>
    <t xml:space="preserve">This project investigated knowledge management (KM) efforts at MDOT and gave recommendations on how to make it a strategic agency-wide effort.  </t>
  </si>
  <si>
    <t>Cynthia</t>
  </si>
  <si>
    <t>Smith</t>
  </si>
  <si>
    <t>Mississippi Department of Transportation</t>
  </si>
  <si>
    <t>601-359-7647</t>
  </si>
  <si>
    <t>401 North West Street, Suite 7011</t>
  </si>
  <si>
    <t>Jackson</t>
  </si>
  <si>
    <t>MISSISSIPPI</t>
  </si>
  <si>
    <t>39201</t>
  </si>
  <si>
    <t>https://mdot.ms.gov/documents/Research/Reports/Interim%20&amp;%20Final/State%20Study%20325%20-%20Knowledge%20Management%20(KM)%20Roadmap%20for%20MDOT.pdf</t>
  </si>
  <si>
    <t>Gresham Smtih</t>
  </si>
  <si>
    <t>0</t>
  </si>
  <si>
    <t>72517</t>
  </si>
  <si>
    <t>Yes</t>
  </si>
  <si>
    <t>The results of this study will help MDOT be more intentional about knowledge capture and transfer, succession planning, sharing, and other aspects of KM.  The Knowledge Management Implementation Committee, as recommended and if implemented, will help MDOT preserve institutional knowledge.</t>
  </si>
  <si>
    <t>Off-Line and Real-Time Evaluation Of Traffic Sensors with A Generalized Detection Performance Monitoring System</t>
  </si>
  <si>
    <t>07/23/2021</t>
  </si>
  <si>
    <t>03/01/2023</t>
  </si>
  <si>
    <t>The primary objectives of this study are to develop a detector performance monitoring system for both off-line and on-line applications, and to implement such a system for the Maryland Eastern Shore region’s current and proposed sensors. The scope includes: evaluate the data quality and reliability of the six sensors deployed in the region; assess the applicability of the six sensors for supporting various traffic monitoring and congestion-control strategies; and analyze the data applicability and effectiveness of the proposed 14 more sensors for traffic monitoring, congestion control, or emergency evaluation, based on their proposed deployment locations. The first product of this study is a set of guidelines for selecting the deployment locations for traffic sensors in the Easter Shore region for different purposes, such as speed monitoring, signal design, or congestion control. The second product is an innovative, multi-stage control model for traffic professionals to efficiently assess the quality of massive speed and flow rate data produced from a deployed detector. Based on the quality assessment results, the responsible maintenance engineers/staff can better classify the operational status of each deployed detector, including “for speed-monitoring only,” “for traffic control and management,” “need to replace with new detector,” and “need a field calibration to improve the detection accuracy.”</t>
  </si>
  <si>
    <t>SP809B43</t>
  </si>
  <si>
    <t>84972.00</t>
  </si>
  <si>
    <t>Saskia Herrera Riggs</t>
  </si>
  <si>
    <t>Safety, Security and Emergencies</t>
  </si>
  <si>
    <t>Highway Operations, Capacity, Traffic Control, Traffic Management</t>
  </si>
  <si>
    <t>The potential impact of implementing this research results could be significant for traffic professionals and different transportation agencies who rely on accurate and reliable traffic data for their daily operations.  A good quality data will tremendously help with the some of the TSMO initiatives such as ramp-metering, dynamic speed limits and hard shoulder running.  By using an innovative, multi-stage control model for assessing the quality of massive speed and flow rate data produced from a deployed detector, traffic professionals will be able to more efficiently and effectively identify data quality issues, leading to better informed decision making and more accurate analysis to improve mobility and implement safety solutions on the roadways.  Furthermore, the conversion of the model into an interactive user-friendly computer program will make it more accessible and easier to use for traffic professionals, regardless of their technical background.  This could potentially increase the adoption of the model and the use of the data quality tool developed by this research.  Implementing these research results could also have broader implications for transportation planning and management.  Accurate and reliable traffic data is critical for making informed decisions about traffic operations, planning future infrastructure investments, and evaluating effectiveness of transportation policies and programs.  By improving the quality of traffic data, these research results could ultimately lead to more efficient and effective transportation systems, reducing congestion and improving safety for all road users. Similarly, using the data quality tool developed by this research will serve a great QA/ QC measure for data shared through the RITIS platform. Since RITIS data is heavily used nationwide by multiple agencies, it is imperative that good quality data be provided.</t>
  </si>
  <si>
    <t>Saskia</t>
  </si>
  <si>
    <t>Herrera Riggs</t>
  </si>
  <si>
    <t>Maryland Department of Transportation</t>
  </si>
  <si>
    <t>(410) 545-2953</t>
  </si>
  <si>
    <t>707 North Calvert Street</t>
  </si>
  <si>
    <t>Baltimore</t>
  </si>
  <si>
    <t>Maryland</t>
  </si>
  <si>
    <t>21202</t>
  </si>
  <si>
    <t>https://roads.maryland.gov/OPR_Research/MD-23-SHA-UM-6-8_Eastern-Shore-Sensors_Final-Report.pdf</t>
  </si>
  <si>
    <t>Anticipated benefits of this research include, having knowledge of a data driven, ideal locations for installation of sensors using the guidelines from this research. These guidelines and recommendations serve as a back-up to the preliminary engineering process that MPED conducts before installing a field device. Similarly, using the data quality tool developed by this research will serve a great QA/ QC measure for the RITIS data. Since RITIS data is heavily used statewide by multiple agencies for tasks such as signal warrant analysis, traffic impact analysis and safety analysis, it is imperative that good quality data be used.</t>
  </si>
  <si>
    <t>Feasibility Analysis of Ultra High-Performance Concrete for Prestressed Concrete Bridge Applications</t>
  </si>
  <si>
    <t>11/16/2016</t>
  </si>
  <si>
    <t>11/15/2020</t>
  </si>
  <si>
    <t>R917030</t>
  </si>
  <si>
    <t>400000.00</t>
  </si>
  <si>
    <t>Bridges and Other Structures/Hydrology and Hydraulics</t>
  </si>
  <si>
    <t>Construction, Specifications and Materials</t>
  </si>
  <si>
    <t>Maintenance, Management and Preservation</t>
  </si>
  <si>
    <t>This research is a continuation of a project to implement Ultra High
Performance Concrete (UHPC) in precast, prestressed bridge girders in New Mexico. In Phase I of this research, case studies were conducted to investigate the advantages of implementing UHPC in bridge superstructure design. Due to the benefits that UHPC offers, this feasibility study resulted in recommendations to move forward with the development of mixture proportions for UHPC
produced from materials local to New Mexico (Phase II). The UHPC mixture proportions developed in Phase II incorporated fine angular sand with a No. 4 top size, silica fume, fly ash, and elevated curing temperatures for both wet and dry cure periods. These mixture proportions and curing practices were optimized to produce UHPC that is economical and producible in New
Mexico for implementation into prestressed concrete bridge design. Additionally, the durability of the optimized mixture for resistance to alkali-silica reaction, freezing and thawing, and delayed ettringite formation was established and the results demonstrate that the UHPC has excellent durability properties. Phase III included investigations on the creep and shrinkage behavior of
these UHPC mixture proportions as well as conducting full scale flexural tests on UHPC bridge girders. UHPC using local materials was introduced into a local precast plant and Special Provisions were developed for casting UHPC girders. Bridge 9706 was recently constructed and incorporated the use of UHPC. In the current phase of the research, Bridge 9706 will be load tested
and monitored to investigate the performance of UHPC under loads. Using the results of the load tests, an analytical model will be developed and used to further investigate the bridge behavior under different loading scenarios. Additional uses of UHPC will be investigated, including field
studies, and the mixture proportions will be further optimized. Finally, to disseminate the knowledge base of UHPC to a wide community, a UHPC Symposium was held.</t>
  </si>
  <si>
    <t>HAO</t>
  </si>
  <si>
    <t>YIN</t>
  </si>
  <si>
    <t>New Mexico Department of Transportation</t>
  </si>
  <si>
    <t>5054129553</t>
  </si>
  <si>
    <t>7500B Pan American Freeway NE</t>
  </si>
  <si>
    <t>Albuquerque</t>
  </si>
  <si>
    <t>New Mexico</t>
  </si>
  <si>
    <t>87109</t>
  </si>
  <si>
    <t>New Mexico State University</t>
  </si>
  <si>
    <t>No</t>
  </si>
  <si>
    <t>Developing and Implementing Native Seed Germplasm</t>
  </si>
  <si>
    <t>04/30/2018</t>
  </si>
  <si>
    <t>04/29/2022</t>
  </si>
  <si>
    <t>R918031</t>
  </si>
  <si>
    <t>248822.00</t>
  </si>
  <si>
    <t>Energy and Environment</t>
  </si>
  <si>
    <t>Geotechnology</t>
  </si>
  <si>
    <t>This four-year study was designed to address the question “can we improve upon standard seed mixes (commercial seed sources used by NMDOT) by including local sources or alternate sources from less frequently used commercially available species or entirely novel species?” Five 1-acre research sites on DOT and private land near the Lordsburg Playa were secured, and 16 study plots installed at each site. An extensive literature review of 95 species identified species with dust mitigation attributes and suitable to a large-scale restoration study in the Chihuahuan Desert ecoregion. Baseline monitoring occurred in October 2019; the site preparation and experimental seeding took place in July 2020; post-seeding monitoring took place in April 2021 and in October 2021. Exceptional drought following the seeding experiment likely impacted restoration success as post-seeding vegetative cover in general was lower than expected at all sites. This poor establishment combined with low replication contributed to low power for finding statistical significance. However, the following results were statistically significant: seed mixes performed better than single-species seedings, target species cover was highest at DOT sites, and Atriplex obovata (mound saltbush), a novel shrub species, was one of the better performing species. Baileya multiradiata and Machaeranthera tanacetifolia tended to be the two most successful species seeded, having high cover in plots where they occurred and potential for higher cover in the future as evidenced by hundreds of healthy seedlings and the fact both species were flowering and setting seed in April and October. Restoration recommendations based on statistical findings, trends, and observations: 1. include Atriplex obovata in seed mixes; 2 increase the seeding rate for Baileya multiradiata, Machaeranthera tanacetifolia, and Bouteloua aristidoides; 3. continue to seed using mixes, rather than single species seedings; 4. continue to use hydromulch to cover seeding treatments; 5. add water harvesting topography during site preparation.</t>
  </si>
  <si>
    <t>Institute for Applied Ecology</t>
  </si>
  <si>
    <t xml:space="preserve">Marketing Research for the Quantifiable Benefits of Transit in New Jersey </t>
  </si>
  <si>
    <t>08/22/2019</t>
  </si>
  <si>
    <t>11/21/2021</t>
  </si>
  <si>
    <t>New Jersey boasts an extensive system of public transportation that operates statewide, serving approximately two-thirds of the State’s municipalities. The many benefits of public transportation have been widely discussed and analyzed in both academic literature and popular media. The objectives of this research study were to: 1) quantify the economic, mobility, accessibility, environmental, and social benefits of public transportation to New Jersey; 2) understand better what benefits are potentially most important to transit riders, non-transit riders and other stakeholder groups; 3) determine how best to communicate the benefits of public transportation to these audiences; and 4) develop a marketing framework, communication approaches, and collateral marketing materials to support a future transit benefits marketing campaign as part of NJ TRANSIT’s on-going communications strategy.  To achieve the research objectives, the research team implemented a mixed methods work plan that included both qualitative and quantitative research techniques. Phase one and two of the study focused on developing a foundational understanding of what transit benefit measures resonate most with different audiences, synthesizing available academic and grey literature on transit benefits; analyzing data from a variety of secondary sources; and performing benefit calculations as needed to compile a series of easy-to-understand facts about transit benefits in New Jersey. Phase three focused on developing infographics and related marketing materials designed to communicate transit benefits to a lay audience using both traditional and social media approaches. These materials were market tested via four focus groups, and refined based on participant input. Finally, the research team developed a marketing framework and recommendations for using the materials as part of a comprehensive marketing campaign. The research offers important insights, information, and data regarding the benefits that NJ TRANSIT services provide to the State of New Jersey and how to communicate these benefits. The study recommended a series of storylines and delivered a series of infographics and related social media artwork designed to be used by NJ TRANSIT and other transportation stakeholders to implement a marketing campaign that communicates the benefits of public transportation to a range of audiences.</t>
  </si>
  <si>
    <t>FHWA-NJ-2021-06</t>
  </si>
  <si>
    <t>249973.14</t>
  </si>
  <si>
    <t>Priscilla Ukpah</t>
  </si>
  <si>
    <t>Administration, Management and Finance</t>
  </si>
  <si>
    <t>Transportation (General)</t>
  </si>
  <si>
    <t xml:space="preserve">"This study recommended a series of storylines and delivered a series of infographics and related social media artwork designed to be used by NJ TRANSIT and other transportation stakeholders to implement a marketing campaign that communicates the benefits of public transportation to a range of audiences. For much of the past two decades, New Jersey policy makers have been mired in repeated debates regarding how best to fund transportation capital and operating costs in an era of significant fiscal strain. NJ TRANSIT faces many challenges related to maintaining legacy infrastructure systems and assets in a state of good repair, meeting operating budget needs, and paying for needed system improvements. These challenges were amplified by the worldwide COVID-19 pandemic. When this research began in 2019, the public narrative surrounding transit in New Jersey was that NJ TRANSIT was a system in crisis, with consistent negative coverage in the press related to service disruptions and cancelations. Today, there is a renewed focus on recovery and investment. NJ TRANSIT is using the results of this research project to foster greater understanding of transit benefits to New Jersey residents, businesses, and the regional economy.  The agency has created a transit benefits webpage (https://transit-friendly-planning-njtransit.hub.arcgis.com/pages/benefits/) to showcase this research and to share the results. The website currently includes links to the final report and tech brief and will soon include access to the collateral infographics and related social media artwork. NJ TRANSIT also recently launched a transit benefits social media campaign that, so far, has included six posts with an engagement level ranging between 40-60 people and 4,000 and 6,000 impressions per post. The anticipated benefit of this effort is to broaden support for transit system investment and the creation of a stable source of on-going funding to support transit operations and expansion. </t>
  </si>
  <si>
    <t>Priscilla</t>
  </si>
  <si>
    <t>Ukpah</t>
  </si>
  <si>
    <t>New Jersey Department of Transportation</t>
  </si>
  <si>
    <t>6099632238</t>
  </si>
  <si>
    <t>1035 Parkway Avenue</t>
  </si>
  <si>
    <t>Trenton</t>
  </si>
  <si>
    <t>New Jersey</t>
  </si>
  <si>
    <t>08625</t>
  </si>
  <si>
    <t xml:space="preserve">1035 Parkway Avenue, Trenton, NJ 08625, Priscilla U. Ukpah, 609-963-2238, priscilla.ukpah@dot.nj.gov
</t>
  </si>
  <si>
    <t>FHWA-NJ-2021-006</t>
  </si>
  <si>
    <t>Rutgers, The State University of New Jersey, Alan M. Voorhees Transportation Center</t>
  </si>
  <si>
    <t>Jon Carnegie, Executive Director, 33 Livingston Avenue, New Brunswick, NJ 08901, 848-932-2840, carnegie@ejb.rutgers.edu</t>
  </si>
  <si>
    <t>1</t>
  </si>
  <si>
    <t>Implementation of Porous Concrete in Sidewalks in New Jersey</t>
  </si>
  <si>
    <t>04/01/2019</t>
  </si>
  <si>
    <t>03/31/2021</t>
  </si>
  <si>
    <t xml:space="preserve">Pervious (or porous) concrete have been gaining popularity as a potential solution to reduce the amount of impermeable surface area associated with sidewalks, reduce puddling, and potentially slow storm water surface high flow rates. As important as these benefits are to surface runoff mitigation, there are concerns with the ability of pervious concrete mixes to provide sufficient structural support and longevity for the expected service life of the sidewalks as well as life cycle costs. The composition of pervious concrete creates limitations to its mechanical strength and challenges in its maintenance to achieve the expected service life. The performance of pervious concrete sidewalks is relevant to its geographical location, subsurface conditions, and intended application. There is a need to collect information on construction practices and performance data on porous sidewalks. This required constructing a pilot sidewalk made from porous concrete the field. In this implementation project, we designed and built a pilot sidewalk made of porous concrete on as part of the Skillman Road Pathway project. Montgomery Township was interested to participate in this implementation project and identified the Skillman Road Pathway project as a good location for implementation and monitoring of a pilot sidewalk over time. The sidewalk was 4 in thick constructed on top of 9 in storage (reservoir) layer made of larger size aggregates. The sidewalk is about 200 ft long and 6 ft wide (approximately 1,200 ft2). The Skillman Road sidewalk was selected because of its location, project schedule, and ease of access. Monitoring of the pilot sidewalk included visual inspection for surface texture, clogging, and raveling; periodic infiltration tests to measure variation of infiltration rates overtime, and coring of few samples if conditions permit to measure insitu void ratio and compressive strength .The research team prepared several mix designs in the lab with and without sand and worked with the supplier to adjust these mixes for field application. Observation from this implementation showed the contractor and the field crew need to have prior experience in placement and finishing of porous concrete. Also the operator of the ready mix truck and supervising field personnel should be experienced as well. Constructing a test slab nearby the site prior constructing the sidewalk can be beneficial for placement and finishing. It also can be used to take cores and select the desired water pressure for pressure washing when needed. Visual inspection, air blowing and vacuuming every 3-4 months can keep the porous concrete sidewalk free of debris and minimize clogging. When clogging occurs, pressure washing should be used to clean the side walk. Water pressure of 3000 – 3500 psi is sufficient to clean moderately clogged sidewalk. Higher water pressure could damage the service and cause raveling.
</t>
  </si>
  <si>
    <t>Task Order #363, Project ID 19-60154</t>
  </si>
  <si>
    <t>Project Implemented</t>
  </si>
  <si>
    <t>Pavements</t>
  </si>
  <si>
    <t>Soils, Geology, and Foundations</t>
  </si>
  <si>
    <t>Pervious concrete pavements: A promising and effective solution to mitigate stormwater runoff and contribute to sustainable infrastructure</t>
  </si>
  <si>
    <t xml:space="preserve">"Pervious concrete can be an effective measure to mitigate surface runoff and signiifacntly reduce the potential for flooding. Pervious concrete have been gaining popularity as a potential solution to reduce the amount of impermeable surface area associated with sidewalks, reduce puddling, and potentially slow storm water surface high flow rates. As important as these benefits are to surface runoff mitigation, there are concerns with the ability of pervious concrete mixes to provide sufficient structural support and longevity for the expected service life of the sidewalks as well as life cycle costs. The composition of pervious concrete creates limitations to its mechanical strength and challenges in its maintenance to achieve the expected service life. The performance of pervious concrete sidewalks is relevant to its geographical location, subsurface conditions, and intended application. There is a need to collect information on construction practices and performance data on porous sidewalks. This required constructing a pilot sidewalk made from porous concrete the field. In this implementation project, we designed and built a pilot sidewalk made of porous concrete on as part of the Skillman Road Pathway project. Montgomery Township was interested to participate in this implementation project and identified the Skillman Road Pathway project as a good location for implementation and monitoring of a pilot sidewalk over time. The sidewalk was 4 in thick constructed on top of 9 in storage (reservoir) layer made of larger size aggregates. The sidewalk is about 200 ft long and 6 ft wide (approximately 1,200 ft2). The Skillman Road sidewalk was selected because of its location, project schedule, and ease of access. Monitoring of the pilot sidewalk included visual inspection for surface texture, clogging, and raveling; periodic infiltration tests to measure variation of infiltration rates overtime, and coring of few samples to measure insitu void ratio and compressive strength. Observation from this implementation showed the contractor and the field crew need to have prior experience in placement and finishing of porous concrete. The operator of the ready mix truck and supervising field personnel should be experienced as well. Constructing a test slab nearby the site prior constructing the sidewalk can be beneficial for placement and finishing. It also can be used to take cores and select the desired water pressure for pressure washing when needed. Visual inspection, air blowing and vacuuming every 3-4 months can keep the porous concrete sidewalk free of debris and minimize clogging. When clogging occurs, pressure washing should be used to clean the side walk. Water pressure of 3000 – 3500 psi is sufficient to clean moderately clogged sidewalk. Higher water pressure could damage the service and cause raveling.
The side walk was inspected during several rain storms and one snow storm. All water darined through the voids and no surface runoff was observed. On nearby asphalt sidewalk, shallow puddles of water could be observed. Expanding the use of pervious concrete to more sidewalks and other pavements such as parking lots should be considered and will be beneficial. </t>
  </si>
  <si>
    <t>NJDOT Bureau of Research</t>
  </si>
  <si>
    <t xml:space="preserve">Priscilla Ukpah , 1035 Parkway Avenue, Trenton, NJ 08625. phone: (609) 963-2238,  Priscilla.Ukpah@dot.nj.gov </t>
  </si>
  <si>
    <t>FHWA-NJ-2022-001</t>
  </si>
  <si>
    <t xml:space="preserve"> Center of Advanced Infrastructure and Transportation (CAIT)- Rutgers University</t>
  </si>
  <si>
    <t xml:space="preserve">Husam Najm, 500 Bartholomew Road, Piscataway NJ 08854. Phone: 848-445-7980, email: hnajm@rutgers.edu
</t>
  </si>
  <si>
    <t>2</t>
  </si>
  <si>
    <t>267705</t>
  </si>
  <si>
    <t xml:space="preserve">Reduce storm water runoff (minimize soil erosion)
Reduce potential of flooding or puddling of water
</t>
  </si>
  <si>
    <t>REAL-TIME TRAFFIC SIGNAL SYSTEM PERFORMANCE MEASUREMENT  Phase II: Data and Functionality Enhancement, Large Scale Deployment, Connected and Autonomous Vehicles Integration</t>
  </si>
  <si>
    <t>11/26/2019</t>
  </si>
  <si>
    <t>05/25/2022</t>
  </si>
  <si>
    <t>Traffic signal performance measurement and visualization provide insights as operational tools to help traffic management centers (TMC) get more paybacks from infrastructure investment. However, evaluating and monitoring signal performance is challenging in real-time, which requires immediate data collection and analysis capability. As part of the implementation of the FHWA EDC (Every Day Counts) 2.0 toolboxes, NJDOT is working the research team consisting of Rutgers University, The College of New Jersey, and Rowan University to explore the deployment strategies and conduct pilot deployment of the Automated Traffic Signal Performance Measure (ATSPM) system with existing and planned NJDOT arterial management resources. In the second phase, the team integrated multiple sensor data sources such as Wavetronix, Autoscope computer vision sensor, and Probe travel time data to enable several critical performance metrics including PCDs (Purdue Coordination Diagrams), Link Pivot diagrams and other metrics relying on vehicle occurrence, volume, or speed data. The team also completed the full deployment of the developed ATSPM 2.0 platform on NJDOT servers. The team further initiated the pilot experiment and integration of RT-SPM (real-time traffic signal performance measure) with Connected and Automated Vehicle technologies at intersections in collaboration with NJCTII (New Jersey Connected Technology Integration and Implementation) program.</t>
  </si>
  <si>
    <t>FHWA NJ-2022-002</t>
  </si>
  <si>
    <t>459349.14</t>
  </si>
  <si>
    <t>Realtime Traffic Signal Performance Measurement System Data and Functionality Enhancement, Large Scale Deployment, Connected and Autonomous Vehicles Integration</t>
  </si>
  <si>
    <t>New Jersey Department of Transportation, Federal Highway Administration</t>
  </si>
  <si>
    <t>Priscilla Ukpah, 1035 Parkway Ave, Trenton, NJ 08625, 609-963-2238, priscilla.ukpah@dot.nj.gov</t>
  </si>
  <si>
    <t>251</t>
  </si>
  <si>
    <t>Rutgers, The State University of New Jersey- CAIT</t>
  </si>
  <si>
    <t>Peter J. Jin, 500 Bartholomew Road, Room 420F
Piscataway, NJ, 08854, 848-445-8563, peter.j.jin@rutgers.edu</t>
  </si>
  <si>
    <t>3</t>
  </si>
  <si>
    <t>459349</t>
  </si>
  <si>
    <t xml:space="preserve">The proposed system implementation significantly reduced the needs to conduct large-scale deployment of controller-based interfaces and devices at each intersection to transmit related signal and detector data back to ATSPM central server in conventional deployment. The savings on contractor/DOT labor for the four SCATS corridors with 90 intersections is at least $5000*90 = $450,000. Further benefits include the savings on advanced detector acquistion and deployment at each intersection will be at ($10000(labor)+$4000(computer vision sensor))*90 = $1.26 million
Improved signal timing to promote signal compliance, especially for minor streets, See report Page diagram on Arrival on Red and Pedestrian Delay, if addressed, we can significant reduce traffic violations and avoiding critical pedestrian crashes.
Regular signal improvement by NJDOT Mobility Engineering team on signals and led to the current phase of using Connected vehicle application to further improve traffic safety in real-time, See report future work. Anticipated savings are significant in operational cost of more than $2 million for large-scale deployment of conventional ATSPM platform by installing software and devices at controllers and deploy physical advanced sensors. More than 60% of the corridors are now covered, the materialized savings is now at close to $1.2 Million, Source: Kelly McVeigh NJDOT Mobility Engineering, A total of $2 million savings will be accomplished at the end of deployment.
Through continuous monitoring of the signal performance, NJDOT Mobility Engineering can now target and improve intersection signal timing more on-demand, Source: Kelly McVeigh, NJDOT, 
The tool has been used in the performance improvement and intersection improvement projects at four NJDOT intersections selected for Connected Vehicle pilots, Source: Kelly McVeigh, NJDOT
</t>
  </si>
  <si>
    <t>NJ Transit Grade Crossing Safety</t>
  </si>
  <si>
    <t>05/18/2021</t>
  </si>
  <si>
    <t>11/18/2022</t>
  </si>
  <si>
    <t>Grade crossings pose one of the most significant safety challenges for railroads and transit agencies across the United States. The removal or modification of grade crossings with the intention of reducing risk can improve public safety, decrease financial burdens, and improve service to the public.  To address these challenges, this project executed the plan to narrow a list of one hundred grade crossings on New Jersey Transit to twenty, through a developed selection method that can be utilized on a larger inventory. The results of this research have the potential to guide NJ TRANSIT and NJDOT in the efficient spending of limited funding for the maximum safety improvements and improved service benefits to the communities of New Jersey.
The objectives of this research project included:
- Provided a literature review consisting of the following three key topics: state-of-the-art grade crossing hazard analysis, lessons learned in grade crossing prioritization, and recommended safety countermeasures with justifications.
- Completed a prioritization of the one hundred provided grade crossings by formulating a ranking model with selection criteria and evaluation factors, such as traffic and train volumes, speed, and warning devices.
- Selected the top twenty grade crossings and focus on safety data analysis and modification recommendations, as well as the benefits of the suggested improvements with justifications.
- Developed annotated datasets and an analysis method to allow for expedited programmatic decision making. NJ TRANSIT and other agencies can provide inventory datasets and use the same methodology to derive optimal improvement lists for efficient budgetary allocation.</t>
  </si>
  <si>
    <t>FHWA-NJ-2022-005</t>
  </si>
  <si>
    <t>200000.00</t>
  </si>
  <si>
    <t>Stefanie Potapa</t>
  </si>
  <si>
    <t>Freight and Multimodal Transportation</t>
  </si>
  <si>
    <t xml:space="preserve">NJ Transit Grade Crossing Safety
</t>
  </si>
  <si>
    <t xml:space="preserve">This research developed and applied a methodology for prioritizing highway-rail grade crossings for closure in New Jersey. The final deliverable was a list of 20 grade crossings prioritized for closure from an initial list of 100 grade crossings provided by New Jersey Transit.  Grade crossings pose one of the most significant safety challenges for railroads and transit agencies across the United States (U.S.) and encompass 34% of railroad incidents in the past ten years.  The elimination of grade crossings to reduce risk can improve public safety, decrease financial burdens, and improve service to the public. </t>
  </si>
  <si>
    <t>Priscilla Ukpah, 1035 Parkway Ave, Ewing Township, NJ 08618, 609-963-2238, priscilla.ukpah@dot.nj.gov</t>
  </si>
  <si>
    <t>200000</t>
  </si>
  <si>
    <t>Contract ID 21-60167, Task Order 385</t>
  </si>
  <si>
    <t>Xiang Liu, Rutgers University, CAIT Research Center</t>
  </si>
  <si>
    <t>5</t>
  </si>
  <si>
    <t>The implementation of the research results has two estimated benefits: reduced highway rail grade crossing fatalities and more efficient grade crossing elimination funding allocation.  Firstly, the top 20 crossings identified by this methodology have seen a total of 21 accidents in the past twenty years. The number of grade crossing accidents in New Jersey can be reduced if the 20 crossings identified by this novel methodology are closed.  A study by U.S. Senate Committee on Commerce, Science and Transportation found that “on average each grade crossing incident costs $805,675 – taking into account medical costs, property damage, congestion costs, and loss of productivity”.  Using these values, this research could result in over $16,919,175 in benefits if these crossings were closed and the number of accidents remained consistent if the crossings were not closed.  Secondly, this methodology can be reapplied to other lists of crossing in New Jersey and throughout the United States.  This ranking and associated data will provide DOTs with objective justification for closing crossings, evidence to federal agencies for crossing elimination funding applications, and evidence to local communities for the improved safety benefits of closure. The referenced study, called "Railroad Crossing Congestion and Its Impacts on Safety and Efficiency" by the U.S. Senate Committee on Commerce, Science and Transportation, can be found at https://www.commerce.senate.gov/services/files/E475D567-4922-4C1C-806A-77BBCF8592FC</t>
  </si>
  <si>
    <t>Energy Harvesting on New Jersey Roadways</t>
  </si>
  <si>
    <t>06/01/2019</t>
  </si>
  <si>
    <t>11/30/2022</t>
  </si>
  <si>
    <t>The project is to identify energy harvesting applications on roadways and bridges and conduct feasibility analysis and performance evaluation for large-scale and micro-scale energy generation. Solar energy harvesting can be achieved using different assets of roadway. The technical and economic feasibility of solar array in the right-of-way (ROW) was presented. Photovoltaic Noise Barriers (PVNBs) integrate solar panels with noise barriers to harvest solar energy while abating noise from the highway. The energy estimation models were first developed at project level and then used for state-level analysis, respectively, for top-mounted tilted, top-mounted bifacial, and shingles built-on designs of PVNB. On the other hand, piezoelectric energy harvesting can be achieved by compression or vibration modes. The new designs of vibration-based energy harvesters are proposed under multi-frequency bridge vibrations. A multiple degree-of-freedom (DOF) cantilever design concept was developed and tested in the laboratory. The optimized design was demonstrated and validated in full-scale tests for vibration-based energy harvesting. The research outcome provides recommendations for future implementation of energy harvesting in the roadway and bridge network of New Jersey for development of sustainable and smart transportation infrastructure.</t>
  </si>
  <si>
    <t>FHWA-2018-03</t>
  </si>
  <si>
    <t>349716.00</t>
  </si>
  <si>
    <t>Giri Venkiteela, PhD</t>
  </si>
  <si>
    <t>Highways (Other)</t>
  </si>
  <si>
    <t xml:space="preserve">Energy Harvesting on Roadways and Bridges
</t>
  </si>
  <si>
    <t>The project is to identify energy harvesting applications on roadways and bridges and conduct feasibility analysis and performance evaluation for large-scale and micro-scale energy generation. The research outcome will provide recommendations for future implementation of energy harvesting in the New Jersey roadway and bridge network. The large-scale energy harvesting will help provide green energy, save natural resources, and reduce greenhouse gas (GHG) emission generated from traditional energy sources. The micro scale energy harvesting will promote the development of sensors with in-situ power supply for smart transportation infrastructure.</t>
  </si>
  <si>
    <t>1035 Parkway Avenue, Trenton, NJ 08625</t>
  </si>
  <si>
    <t>Hao Wang</t>
  </si>
  <si>
    <t>Associate Professor, Civil and Environmental Engineering, Rutgers University</t>
  </si>
  <si>
    <t>349716</t>
  </si>
  <si>
    <t xml:space="preserve">The research outcomes provide recommendations for energy harvesting in the New Jersey roadway and bridge network and is currently being implemented. The large-scale energy harvesting can provide green energy, save natural resources, and reduce greenhouse gas (GHG) emission using roadway assets. The micro-scale energy harvesting can provide in-situ power for bridge structure monitoring sensors and develop smart transportation infrastructure. </t>
  </si>
  <si>
    <t>Determining Effectiveness of Wildlife-Vehicle Collision Mitigation</t>
  </si>
  <si>
    <t>11/01/2016</t>
  </si>
  <si>
    <t>11/16/2020</t>
  </si>
  <si>
    <t>R917034</t>
  </si>
  <si>
    <t>569016.00</t>
  </si>
  <si>
    <t>Wildlife-vehicle collisions (WVC), particularly with large ungulates (deer and elk), pose a safety risk for motorists and habitat fragmentation for wildlife. Since 2004, the New Mexico Department of Transportation (NMDOT) has completed 10 WVC mitigation projects designed to increase motorist safety by excluding wildlife from the right-of-way (ROW) and reduce habitat fragmentation by allowing wildlife to safely cross over, under, or across the roadway. In 2016, NMDOT and the Arizona Game and Fish Department (AGFD) began a two phase evaluation of selected NMDOT mitigation projects (Aztec, Tijeras Canyon, Raton, Raton Pass, Cuba, and Chicorica Creek) with the Phase one objectives (detailed within this report) of gathering wildlife structure use data and WVC trends for Aztec, Tijeras, Raton, and Cuba. In addition to these objectives, four case-studies that evaluated 1) game fence gates, 2) wildlife crossing structure and crosswalk (at-grade crossing) connectivity, 3) wildlife crossing structure obstruction, and 4) wildlife crossing structure cattle presence were conducted. For wildlife structure use during Phase One, 3/2/17 to 3/3/20, AGFD captured more than 1.25 million images that documented 18,034 animals comprised of 21 different species. Of these, the research team documented 14,242 use events at crossing structures, including 12,408 mule deer, 220 elk, 169 black bear, and 45 mountain lions. For WVC, mitigation projects have markedly reduced collisions with wildlife. Case studies confirmed that 1) game fence gates left open permit wildlife to enter the ROW, 2) wildlife use a crossing structure and crosswalk to connect the Sandia and Manzano mountains, 3) wildlife crossing obstructions prevent or greatly delay structure effectiveness, and 4) the presence of cattle at a wildlife crossing structure decreases wildlife use of that structure.</t>
  </si>
  <si>
    <t>Arizona Game and Fish Department</t>
  </si>
  <si>
    <t>Data Collection for Local Calibration of the AASHTOWare Pavement ME Design Performance Models for Mississippi</t>
  </si>
  <si>
    <t>05/23/2017</t>
  </si>
  <si>
    <t>The Mississippi Department of Transportation has made the policy decision to implement the ME Pavement Design methodology and software for designing pavements. Because this methodology includes the use of pavement performance models to predict pavement performance, it is vital that MDOT calibrate these performance models based upon the materials and pavement construction/rehabilitation methods common to Mississippi.
This report provides an overview of the activities conducted in both the field and laboratory. A total of 64 pavement test sections were evaluated, sampled and tested in order to provide the data needed to locally calibrate the pavement performance models within the ME Pavement Design methodology.
Individual site reports for each of the 64 pavement test sections are being prepared as part of separate research. These site reports are being provided to MDOT and other researchers through a file transfer protocol (FTP) server being hosted by the consultant. In addition to being used for the local calibration effort, the site reports are being used by various other researchers.</t>
  </si>
  <si>
    <t>MDOT State Study 263</t>
  </si>
  <si>
    <t>695925.00</t>
  </si>
  <si>
    <t>Alex Middleton</t>
  </si>
  <si>
    <t xml:space="preserve">This study involved an extensive field sampling effort in order to locally calibrate native material properties for the Mechanistic-Empirical Pavement Design Guide. Work performed within the framework of this study has already resulted in ancillary research on various material properties to supplement the local calibration effort. Implementing the results of this study will optimize pavement design protocols for MDOT moving forward.  The project won an American Council of Engineering Companies (ACEC) of Mississippi, 2023 Engineering Excellence Honor Award.  </t>
  </si>
  <si>
    <t>Alex</t>
  </si>
  <si>
    <t>Middleton</t>
  </si>
  <si>
    <t>(601)359-7650</t>
  </si>
  <si>
    <t>MS</t>
  </si>
  <si>
    <t>https://mdot.ms.gov/documents/Research/Reports/Interim%20&amp;%20Final/SS263%20Final%20Report.pdf</t>
  </si>
  <si>
    <t>Burns Cooley Dennis, Inc.</t>
  </si>
  <si>
    <t xml:space="preserve">L. Allen Cooley, Jr., Ph.D., P.E.
Burns Cooley Dennis, Inc.
551 Sunnybrook Road
Ridgeland, MS  39157
</t>
  </si>
  <si>
    <t>695925</t>
  </si>
  <si>
    <t xml:space="preserve">This local calibration effort for ME Design will ensure that pavements are optimally designed within Mississippi. In addition, MDOT now has a better understanding of our pavement distresses and how those manifest over time. This will also enhance our MDOT's understanding of native materials and how they behave over time. This study will bring a wealth of knowledge to MDOT staff in the future. </t>
  </si>
  <si>
    <t>BIOWASTE COLLECTION POWER GENERATION SYSTEM</t>
  </si>
  <si>
    <t>02/01/2022</t>
  </si>
  <si>
    <t xml:space="preserve">The purpose of this project is to build off the previous design to create an energy recapture and generation system to test at the Scatter Creek Safety Rest Area (SRA). This system uses methane generated in the anaerobic digestion process to create electrical energy that could potentially run the SRA. The methane, carbon dioxide and hydrogen sulfide gasses from sewage systems escape into the atmosphere without treatment currently at SRA’s. Utilizing this gas saves the Washington State Department of Transportation (WSDOT) energy costs, as well as diverting pollutant gasses into reuse. As a result, a physical prototype for conversion of methane from bio-waste to electricity has been redesigned, updated, fabricated and reassembled, based on a previous prototype, for demonstration of this sustainability idea for WSDOT facilities. Based on the redesigned prototype, numerous field tests were carried out at SRA or other sites to validate the design idea work and acquire experimental data. The prototype has successfully generated electricity from the collected bio-waste at its designed capacity.  
</t>
  </si>
  <si>
    <t>WA-RD 923.1 (T2311-05)</t>
  </si>
  <si>
    <t>44688.00</t>
  </si>
  <si>
    <t>Doug Brodin</t>
  </si>
  <si>
    <t>Project Not Implemented</t>
  </si>
  <si>
    <t>Biowaste Collection Power Generation System</t>
  </si>
  <si>
    <t>Executive orders 18-01 and 20-01, signed by the Washington State Governor, mandate that all newly constructed public buildings and facilities shall be designed to be net-zero energy capable (Inslee 2018). To respond to the governor’s order, the Washington State Department of Transportation (WSDOT) asked for the redesign and testing of a system that can use bio-waste generated at Safety Rest Area’s (SRA) to generate electricity to power the facilities. The goal of this project was to assist WSDOT by redesigning a system built by a previous project team, assembling the redesigned prototype system, and testing the capability of the generator prototype that can be scaled to fit the needs of any rest area. In this work, a net-zero methane generation system is presented to show how it can convert bio-waste into methane for electricity at SRA’s and other public facilities. The model is composed of a digester tank to store the biomaterial, a storage tank system that stores and applies a conveyance pressure to the biogas, a filtration system to remove hydrogen sulfide (H_2 S) and carbon dioxide (CO_2), a generator that runs on methane gas, and a photovoltaic system that powers ancillary systems. Through testing, it was shown that this system could generate electricity with bovine waste at capacity of the redesigned prototype. The goal of this project has been achieved and can be applied to human waste in future iterations. 
A three-minute running time of the generator verified the feasibility of biogas power generation. It is proved that methane can be extracted from biogas and used as a fuel to drive a generator for electricity using a controlled variable test. The experiment achieved the expected results. When the digester tank is fully loaded, the biogas passing through the purification system was able to run the generator for three minutes, which means that if a large-sized fermentation reservoir is built, the purified biogas can drive the generator to run longer time and generate more electricity. 
Based on the success of the redesigned prototype and testing, the future development of the project will be integrated into the designed prototype in-line with a bio-waste resource such as a lagoon on a selected WSDOT highway rest area site. Testing will be conducted to determine how electricity produced by the system can be integrated within the network of the facility on site. Additional funding will be pursued for this work.</t>
  </si>
  <si>
    <t>Doug</t>
  </si>
  <si>
    <t>Brodin</t>
  </si>
  <si>
    <t>Washington State Department of Transportation</t>
  </si>
  <si>
    <t>360-705-7972</t>
  </si>
  <si>
    <t>PO Box 47372</t>
  </si>
  <si>
    <t>Olympia</t>
  </si>
  <si>
    <t>Washington</t>
  </si>
  <si>
    <t>98504-7372</t>
  </si>
  <si>
    <t>St. Martin's University</t>
  </si>
  <si>
    <t xml:space="preserve">Dr. Shawn Duan 
sduan@stmartin.edu
</t>
  </si>
  <si>
    <t>50000</t>
  </si>
  <si>
    <t>Washington State Rest Area Site Evaluation Study</t>
  </si>
  <si>
    <t>03/01/2022</t>
  </si>
  <si>
    <t xml:space="preserve">Crash trends were evaluated upstream and downstream from safety rest areas, to evaluate the impact of safety rest areas on highway traffic safety. This analysis is provided in conjunction with an online dashboard for use by WSDOT, and a Safety Rest Area User Survey described in a companion report prepared by WSDOT. </t>
  </si>
  <si>
    <t>WA-RD 921.1 (T1462-35)</t>
  </si>
  <si>
    <t>50000.00</t>
  </si>
  <si>
    <t>The objective of this analysis is to evaluate the effect (if any) of safety rest areas on the number of crashes across the state of Washington. This study employs a sharp Regression Discontinuity Design to estimate the impacts of rest areas on the number of crashes. Within this setting, each safety rest area serves as an opportunity for drivers to take a rest, subsequently improving their alertness and reducing their risk of crashing. This is observed in the data by looking at the number of crashes that occur before and after each safety rest area.
This analysis highlights how individual rest areas affect traffic safety. Understanding how rest areas contribute to traffic safety can help in prioritizing safety rest area infrastructure spending. This evaluation should be made in conjunction with cost analysis and other benefits of safety rest areas, such as increased comfort.</t>
  </si>
  <si>
    <t>Washington State University</t>
  </si>
  <si>
    <t>Dr. Eric Jessup
eric_jessup@wsu.edu</t>
  </si>
  <si>
    <t>Developing a Multi-criteria Prioritization Tool to Identify Promising Locations for TODs on WSDOT-owned Park and Ride Sites</t>
  </si>
  <si>
    <t>06/15/2022</t>
  </si>
  <si>
    <t>03/31/2023</t>
  </si>
  <si>
    <t>Public agencies can take a leading role in supporting TOD by making land available to developers (selling or leasing land, potentially below market prices). With existing access to transit systems and often large land areas, park and rides that are publicly owned can be leveraged to support TOD uses, such as affordable housing, office space, small businesses, and mixed-use buildings. To effectively support TOD planning, this research developed a multi-criteria prioritization tool to identify the most promising locations for TOD and tested it at three park and ride sites owned by the Washington State Department of Transportation. The tool was developed through the Delphi process, which is an effective and inexpensive approach for evaluating relevant indicators by synthesizing the opinions of experts from various backgrounds. Five categories with a total of 14 TOD indicators, including transit supportive land-use zoning, job accessibility, land price, land-use mix, and household income, were selected as measures of TOD suitability. The importance of these indicators varied with three different TOD scenarios: (1) emphasis on affordable housing, (2) emphasis on market-rate housing, and (3) emphasis on mixed-use development. Using the calculated suitability scores, this tool can prioritize potential TOD sites for further review.</t>
  </si>
  <si>
    <t>WA-RD 925.1 (T1461-92)</t>
  </si>
  <si>
    <t>Highway Policy, Planning and Forecasting</t>
  </si>
  <si>
    <t>Pedestrians and Bicyclists</t>
  </si>
  <si>
    <t xml:space="preserve">TThe TOD prioritization tool developed by this project team measures five key dimensions of a location's TOD potential: 
(1)	public transportation services supply and demand, 
(2)	adjacent land uses and walkability, 
(3)	sociodemographic attributes of the local population, 
(4)	real estate market conditions, and 
(5)	supportive state and local transportation and land-use policies. 
Each of these dimensions is measured by at least two indicators. The final list of TOD indicators includes supportive land-use zoning and policies, job accessibility, population and employment densities, land price, transit network connectivity, land-use mix, racial diversity, household income, walkability, special generators of transit demand, housing unit rent, and home value. This comprehensive list of TOD indicators allows for comparisons of TOD potential among places in different geographic contexts.
The tool can help facilitate the use of public transit and support a more sustainable urban transportation system by prioritizing the locations with higher levels of transit service, denser population and employment, more diverse land uses, higher land values, and a more transit-supportive regulatory environment. The tool can also contribute to equitable improvements in workforce development and quality of life for racial groups by prioritizing the locations with greater racial diversity, better job accessibility, and higher walkability. Because it was designed around three TOD scenarios in which different housing units and land-use types primarily provided for different groups of people, the tool is more generally applicable to various TOD projects in practice.
This TOD prioritization tool can be customized and applied to measure the TOD suitability of and development priorities for a broader set of park and ride sites in Washington and elsewhere. For future research, additional park and ride sites owned by WSDOT or other public lands owned by government agencies could be included in the analysis. The tool can be further developed by improving the measurement of the TOD indicators through the use of new data sets.
</t>
  </si>
  <si>
    <t>University of Washington</t>
  </si>
  <si>
    <t>Dr. Qing Shen
qs@uw.edu</t>
  </si>
  <si>
    <t>Fiber Reinforced Polymer Composite Tub Girders in Bridge Applications</t>
  </si>
  <si>
    <t>01/01/2020</t>
  </si>
  <si>
    <t>12/01/2022</t>
  </si>
  <si>
    <t xml:space="preserve">AIT Bridges and the University of Maine Advanced Structures &amp; Composite Center (ASCC) have partnered to develop and test an innovative composite tub girder for mid-size bridge spans. To date, MaineDOT has constructed two bridges using this  bridge girder technology which has been designed using AASHTO Bridge Code and full scale tested at the ASCC. These girders will provide an economic alternative to steel and precast girders in this mid-size span length. 
The modeling and design uses a conservative approach to characterize the web shear strength. Thus to make the girder more cost effective, research is needed to better characterize the web design and strength. MaineDOT is partnering with UMaine and AIT on numerous studies to complete this work. The initial study is complete. Task 1 includes lab shear testing of the unique FRP-foam core sandwich design along with finite element analysis. Task 2 includes design guidance and procedures for the CT girder.
A third Maine bridge using this technology is being designed. </t>
  </si>
  <si>
    <t>ME 21-03</t>
  </si>
  <si>
    <t>145000.00</t>
  </si>
  <si>
    <t>Dale Peabody</t>
  </si>
  <si>
    <t>Testing, Monitoring and Analysis of FRP Girder Bridge with Concrete Deck
https://tidc.umaine.edu/tidc_project/3-4-umaine/
Assessment of CT Girder Load Distribution and Web Buckling Through Field Load Testing and Finite-Element Analysis
https://tidc.umaine.edu/tidc_project/3-17-umaine/</t>
  </si>
  <si>
    <t xml:space="preserve">AIT Bridges and the University of Maine Advanced Structures &amp; Composite Center (ASCC) have partnered to develop and test an innovative composite tub girder for mid-size bridge spans. To date, Maine DOT has constructed two bridges using this new bridge girder technology which has been designed using AASHTO Bridge Code and full scale tested at the ASCC. CT Girders are corrosion resistance, light weight and durable under repeated loads. This is an affordable alternative to traditional steel and concrete girders. In Maine’s harsh climate a more durable material will ensure longer lasting, less maintenance intensive bridge.
MaineDOT is working with UMaine and AIT on numerous studies to further develop the design and technology.
The first project has been completed. These tasks include girder web shear strength testing and development of design guidance. Those documents are attached to this submittal.
Conventional steel girder and concrete girder construction and long term durability and maintenance is well understood. However current bridge service life is around 75 years. Annual investments in bridge repair and reconstruction cannot keep pace with the deteriorating bridge network. Therefore it is desirable to construct new bridges for a 100 year service life. The CT girder technology can be one type of bridge to ensure 100 year service life.
The upfront construction cost of the CT girder is higher than steel and concrete, mainly due to the material and manufacturing costs. Research that supports less conservative design will potentially reduce these costs, making the girder much more cost effective. This along with lower long term maintenance costs make the girder an attractive option.
Along with the recently completed study, there is ongoing experimental work:
1. Live load testing of completed CT girder bridges to validate and adapt design models.
2. CT girder design and construction using FRP shear studs.
3. CT girder live load distribution
MaineDOT is planning to construct another CT girder bridge in the near term. The Stillwater Bridge will consist of a multi-span continuous girder design. Further research is being planned to validate this type of design.  
</t>
  </si>
  <si>
    <t>Dale</t>
  </si>
  <si>
    <t>Peabody</t>
  </si>
  <si>
    <t>Maine Department of Transportation</t>
  </si>
  <si>
    <t>2075926457</t>
  </si>
  <si>
    <t>16 State House Station</t>
  </si>
  <si>
    <t>Augusta</t>
  </si>
  <si>
    <t>Maine</t>
  </si>
  <si>
    <t>04333</t>
  </si>
  <si>
    <t>https://tidc.umaine.edu/tidc_project/3-17-umaine/</t>
  </si>
  <si>
    <t>https://tidc.umaine.edu/tidc_project/3-4-umaine/</t>
  </si>
  <si>
    <t>MaineDOT</t>
  </si>
  <si>
    <t>University of Maine</t>
  </si>
  <si>
    <t>The benefits are a more durable, longer lasting bridge: from 75 years to 100 years.</t>
  </si>
  <si>
    <t>HFST Before and After Safety Analysis</t>
  </si>
  <si>
    <t>11/01/2019</t>
  </si>
  <si>
    <t>Due to its high potential for safety improvement, MoDOT deployed High Friction Surface Treatments (HFST) at several areas experiencing high crash rates since 2013. To determine if the HFSTs are providing the expected results and if MoDOT’s HFST program is effective, this study was conducted with the primary objective of evaluating MoDOT’s existing HFST sections with regard to their overall effectiveness (i.e., reduction in crashes) and benefit (i.e., return on investment).
Statistical modeling of before/after crashes from MoDOT’s HFST sections showed that the HFST reduced crashes, with the reduction ranging from 13.7 percent to 79.5 percent and an overall reduction of 53.3 percent. The Benefit-Cost Analysis (BCA) carried out subsequently showed that MoDOT may expect a benefit-cost ratio (B/C) ranging from 2.3 to 409.1, with an overall average of 60.8. Based on these results, it is concluded that MoDOT’s HFST program is effective in reducing crashes with a high rate of return.</t>
  </si>
  <si>
    <t>TR201909</t>
  </si>
  <si>
    <t>100000.00</t>
  </si>
  <si>
    <t>Jen Harper</t>
  </si>
  <si>
    <t>Due to its potential for safety improvement, the Missouri Department of Transportation (MoDOT) has utilized High Friction Surface Treatments (HFST) since 2013, at several areas experiencing high crash rates. To determine if the HFSTs are providing the expected results and the effectiveness of MoDOT’s HFST program, this study was conducted with the primary objective of evaluating MoDOT’s existing HFST sections regarding their overall success (i.e., reduction in crashes) and benefit (i.e., return on investment). 
A preliminary analysis of Missouri’s available crash data indicated most crashes before HFST installation occurred during daylight and on curved roadways. Correspondingly, these conditions exhibited higher crash reduction following the installation of HFSTs. Furthermore, while both wet and dry crashes were reduced after HFST installation, by far the greater reduction was in the category of wet crashes. These results generally indicated that HFSTs have potential for significantly reducing crashes on both wet (approximately 86 percent reduction) and dry (approximately 50 percent reduction) pavement surfaces, with the benefit more pronounced for wet pavement surfaces. 
Past studies indicated that while pavement friction gained by HFST is a crucial factor for improving highway safety and reducing traffic crashes, it is not the only factor affecting crashes. In fact, crashes are complicated events involving not only vehicles and/or roadway features but also human factors (e.g., drinking and driving) and environmental factors (e.g., rain, snow, etc.) as well as other factors that are impossible to predict. For these reasons, crashes are often considered to be “random events” with its count statistic fluctuating naturally. In light of the random nature of crashes and crash counts, simple comparison of crash counts before and after a treatment is generally not recommended. 
Due to the limitations of the simple, observational comparison of crash counts before and after HFST, Safety Performance Functions (SPF) were developed based on the available data. The purpose of the SPF was (1) to estimate the expected number of crash reduction after HFST, (2) to identify the factors significantly affecting crashes, and (3) to allow for an Empirical Bayes (EB) estimate of crash counts.  
MoDOT’s ARAN system provides the foundation necessary to perform an analysis to identify locations that would benefit from the application of HFSTs or other safety improvements. Currently, ARAN collects curve and superelevation data for the entire state highway system annually (excluding ramps), that may provide invaluable information for identifying the cause of high crash rates at any location. Coupled with the ability to locate crashes and filter them by type, condition, severity, etc. makes very detailed analysis possible.  
While the methodology developed is not for identifying locations where high crash rates exist, the equations can be used to determine how much reduction could be expected from the application of HFST, if installed.</t>
  </si>
  <si>
    <t>Lauren</t>
  </si>
  <si>
    <t>Bielecki</t>
  </si>
  <si>
    <t>Missouri Department of Transportation</t>
  </si>
  <si>
    <t>5735221948</t>
  </si>
  <si>
    <t>1617 Missouri Blvd.</t>
  </si>
  <si>
    <t>Jefferson City</t>
  </si>
  <si>
    <t>Missouri</t>
  </si>
  <si>
    <t>65109</t>
  </si>
  <si>
    <t xml:space="preserve">https://spexternal.modot.mo.gov/sites/cm/CORDT/cmr21-003.pdf </t>
  </si>
  <si>
    <t>https://spexternal.modot.mo.gov/sites/cm/CORDT/cmr21-003_sum.pdf</t>
  </si>
  <si>
    <t>Ultimately, statistical modeling of before and after crashes from MoDOT’s HFST sections showed that the HFST reduced crashes, with the reduction ranging from 13.7 percent to 79.5 percent and an overall reduction of 53.3 percent. The Benefit-Cost Analysis (BCA) carried out subsequently showed that MoDOT may expect a benefit-cost ratio (B/C) ranging from 2.3 to 409.1, with an overall average of 52.6. Based on these results, it is concluded that MoDOT’s HFST program is effective in reducing crashes with a high rate of return.</t>
  </si>
  <si>
    <t>Understanding and Improving Heterogeneous, Modern Recycled Asphalt Mixes</t>
  </si>
  <si>
    <t>03/01/2018</t>
  </si>
  <si>
    <t>08/31/2021</t>
  </si>
  <si>
    <t>A comprehensive research investigation was carried out to investigate the use of recycled materials in Superpave asphalt mixtures in Missouri. The investigation involved sampling of aggregates, binders, plant-produced mixtures, and field cores followed by a rigorous lab testing program. Lab testing included an extensive binder extraction and recovery (E &amp; R) experiments, followed by a comprehensive suite of advanced binder tests. An attempt was made to shed light on effective strategies to iterate existing mix designs into more ‘balanced mix designs’ for modern, heterogeneous recycled mixtures in the Midwest. Different strategies were employed, such as the use of a softer virgin binder, the addition of a rejuvenator, and the employment of 5% to 20% of dry-process, engineered crumb rubber by weight of total binder. These mixes were subjected to a suite of cracking and rutting mixture performance tests to establish baseline performance, followed by four additional mix design iterations per mix (for a total of 10 investigated mixtures). The DC(T), I-FIT, IDEAL-CT, and Hamburg wheel tracking tests were used in the performance testing suite. Based on the results of the study, it was found that RAP, and particularly RAS, drive the need for the use of softer virgin binders to be used in modern, recycled asphalt mixtures in Missouri. Recommendations are provided with respect to the selection of softer virgin binder grades based on recycled material type and amount. Recommendations for balancing mixes with the use of rejuvenators and ground tire rubber are also provided.</t>
  </si>
  <si>
    <t>TR201807</t>
  </si>
  <si>
    <t>580567.00</t>
  </si>
  <si>
    <t>Highway and Facility Design</t>
  </si>
  <si>
    <t>Understanding and Improving Heterogeneous Modern Recycled Asphalt Mixes</t>
  </si>
  <si>
    <t>A comprehensive research investigation was carried out to investigate the use of recycled materials in Superpave asphalt mixtures in Missouri. The investigation involved sampling of aggregates, binders, plant-produced mixtures, and field cores followed by a rigorous lab testing program. Lab testing included extensive binder extraction and recovery (E &amp; R) experiments, followed by a comprehensive suite of advanced binder tests.
An attempt was made to shed light on effective strategies to iterate existing mix designs into more ‘balanced mix designs’ (BMD) for modern, heterogeneous recycled mixtures in the Midwest. Different strategies were employed, such as the use of a softer virgin binder, the addition of a rejuvenator, and the employment of 5% to 20% of dry-process, engineered crumb rubber by weight of total binder. These mixes were subjected to a suite of cracking and rutting mixture performance tests to establish baseline performance, followed by four additional mix design iterations per mix (for a total of 10 investigated mixtures). The DC(T), I-FIT, IDEAL-CT, and Hamburg wheel tracking tests were used in the performance testing suite. 
Evaluating BMD optimization as a whole, the use of a softer binder was the most effective strategy to optimize SCB(I-FIT) and IDEAL-CT cracking test scores, while the incorporation of rubber along with a softer base binder and supplemental binder was the most effective method to maximize DC(T) fracture energy test results. In all cases, modern recycled mixtures appear to have a significant factor of safety against rutting, which suggests the increasing importance of softer virgin binder grades and effective rejuvenators and the importance of accessing these materials without greatly increasing asphalt mixture costs.
Based on the findings and conclusions of this study, it is recommended to use the centrifuge MMDM for binder E &amp; R if the filterless centrifuge device is available. The practice of recommending or requiring a softer virgin binder grade when recycled materials are used should be continued, even as BMD is rolled out. A simple table was developed to assist mix designers in this regard. When designing with very stiff recyclates, such as highly weathered RAP (Recycled Asphalt Pavement) sources, RAS (Recycled Asphalt Shingles) or waste plastic, it may be necessary to apply a weight factor to the stiffer recyclates. Current Missouri Department of Transportation (MoDOT) specifications recommend that for mixes containing both RAP and RAS, the Asphalt Binder Replacement (ABR) should be computed as the ABR by RAP plus two times the ABR by RAS. A similar weight factor may be necessary as waste plastic mixtures are introduced. Recommendations for rejuvenator and Ground Tire Rubber (GTR) use were also provided.
When designing at higher ABR levels and/or when using stiff recyclates, additional strategies may be required beyond virgin binder grade softening and rejuvenator use.
The movement towards increased sustainability in asphalt mixtures will require continued balancing of increased recycled material usage, mixture durability, and mixture economics. Major sacrifices in one or more of these three categories will not truly lead to long-term, sustainable solutions. Finally, this study highlights the significant challenges confronting the industry with respect to the need for even softer base binder supplies and a broad slate of effective rejuvenators, tailored to binders and aggregates with differing chemical characteristics.</t>
  </si>
  <si>
    <t xml:space="preserve">https://spexternal.modot.mo.gov/sites/cm/CORDT/cmr21-007.pdf </t>
  </si>
  <si>
    <t>https://spexternal.modot.mo.gov/sites/cm/CORDT/cmr21-007_sum.pdf</t>
  </si>
  <si>
    <t xml:space="preserve">MoDOT wishes to continue using recyclates in asphalt in order to save money and be environmentally responsible. This research helped MoDOT determine what changes need to be made to produce high quality, durable asphalt mixes with recycled material.
Results from this research has prompted MoDOT to switch to PG58-28H asphalt binder in the northern portion of state effective July 2023. 
GTR using the dry process is now allowed in all mixes to modify (stiffen) the binder grade.
Results from this research provided mixing and handling procedures when using GTR along with rejuvenators.
</t>
  </si>
  <si>
    <t xml:space="preserve">Snow and Ice Treatment Products Evaluation </t>
  </si>
  <si>
    <t>08/16/2019</t>
  </si>
  <si>
    <t>10/31/2021</t>
  </si>
  <si>
    <t>The Missouri Department of Transportation (MoDOT) Maintenance Division uses different materials to reduce the negative impact of snow and ice on the friction performance of state travelways. These materials include abrasives (sand or cinders), rock salt (sodium chloride), and other chemical deicers that emerged in recent years. The use of chemicals and abrasives (in addition to plowing) for highway winter maintenance operations is an essential strategy for ensuring a reasonably high level of service, yet the performance of such materials has to be balanced with their cost effectiveness, and potentially detrimental effects on transportation infrastructure, the natural environment, and motor vehicles. Currently, there are considerable data gaps when it comes to the quantification of their performance and impacts and comprehensive assessment for decision making. This study conducted a comprehensive and quantitative evaluation of snow and ice control chemicals currently used by various MoDOT districts for highway maintenance operations based on laboratory tests. An evaluation matrix to assess the cost-effectiveness and potential impacts under a holistic and multi-criteria framework was developed. The results indicated that products #5 (“Clear Lane” Produce), #7 (Calcium Chloride (liquid) Treated Rock Salt) and #3 (“Snow Slicer” Treated Rock Salt) scored above 60 out of 100. Product #5 with a score of 67 is the first priority, then product #7 with a score of 66 is the second priority, and finally product #3 with a score of 64 is the third priority.</t>
  </si>
  <si>
    <t>TR202002</t>
  </si>
  <si>
    <t>99461.00</t>
  </si>
  <si>
    <t>Snow and Ice Treatment Products Evaluation</t>
  </si>
  <si>
    <t>In the event of inclement weather, the Missouri Department of Transportation uses materials that include abrasives, rock salt, and other chemical deicers. The use of chemicals and abrasives for highway winter maintenance operations is an essential strategy for ensuring a reasonably high level of service, yet the performance of such materials must be balanced with their cost effectiveness and potentially detrimental effects on transportation infrastructure, the environment, and motor vehicles. 
The objectives of this study were to evaluate the effective operational temperature ranges of designated products, assess infrastructure impacts of products on bridges and pavement structures, grade the performance characteristics of de-icing products, and calculate cost effectiveness of various solid de-icing agents, liquid anti-icing, and de-icing agents currently used by or proposed for use by MoDOT. An analysis of the tested products, as well as findings from the evaluation and recommendations for best practices, were provided.
Nine deicer products were analyzed in this study, including rock salt – untreated, rock salt – brine treated, “Snow Slicer” treated rock salt, “Ice Ban” treated rock salt, “Clear Lane” product, calcium chloride (flake/pellet) treated rock salt, calcium chloride (liquid) treated rock salt, beet juice treated rock salt, and “Top Film” treated rock salt. 
Laboratorial tests were conducted to evaluate the performance, effectiveness, and infrastructure impacts of the deicer products. The ice-melting test was conducted to assess the performance characteristics of deicers as a function of time; the amount of ice melted by each deicer over time was measured. The thermal properties of deicers were evaluated by measuring their characteristic temperature (Tc) and the enthalpy of fusion (H, integrated surface area of the peak). Eutectic phase diagrams were obtained to gauge the performance characteristics of deicers as a function of deicer concentration; the lower the freezing point temperature, the more thermodynamically powerful a deicer is. Snow-pavement bond and friction tests were carried out to ascertain the performance characteristics of deicers for anti-icing strategy, i.e., prevention of the bond of compacted snow to the pavement (to facilitate subsequent mechanical removal). The corrosion rates of the carbon steel samples in diluted deicer solutions were measured to weigh the corrosive effect of deicers to carbon steel. Biological oxygen demand (BOD) measurements were conducted to appraise the environmental effects of deicers to species in soil and water bodies. Freeze-thaw tests of concrete in the presence of deicers were undertaken to determine the negative effects of deicers to concrete. Low-temperature behavior of asphalt binder and the effect on mixtures by deicers was examined by performing asphalt binder bending beam rheometer (BBR) and asphalt mixture indirect tensile (IDT) tests.</t>
  </si>
  <si>
    <t xml:space="preserve">https://spexternal.modot.mo.gov/sites/cm/CORDT/cmr21-009.pdf </t>
  </si>
  <si>
    <t>https://spexternal.modot.mo.gov/sites/cm/CORDT/cmr21-009_sum.pdf</t>
  </si>
  <si>
    <t>An evaluation matrix was developed to assess the cost-effectiveness and potential impacts (to the infrastructure, motor vehicles, and water bodies) under a holistic and multi-criteria framework. According to this evaluation matrix, three products scored above 60 out of 100:  products #5 (“Clear Lane” Produce, score: 67), #7 (Calcium Chloride (liquid) Treated Rock Salt, score: 66) and #3 (“Snow Slicer” Treated Rock Salt, score: 64). They are recommended due to better performance for winter maintenance operations and less impact on the environment, infrastructure, and motor vehicles compared to other deicers tested in this research.
This report was used for the pricing of pre-treated salt starting in 2022.  The report is being used as part of this decision making process as well as weighing the corrosive nature of some of the materials to the safety benefit of treatment.</t>
  </si>
  <si>
    <t>Improvement of Approach Smoothness on Integral Abutment Bridges</t>
  </si>
  <si>
    <t>12/09/2020</t>
  </si>
  <si>
    <t>The “bump at the end of the bridge” refers to the problem of poor ride quality at bridge approaches, which are intended to smoothly transition traffic between the roadway pavement and the bridge. Bridge end bumps have historically been a problem in South Dakota and continue to persist despite the South Dakota Department of Transportation’s (SDDOT’s) use of best practices and alternative designs. This study was conducted to review the current state practice and identify practical, innovative practices in bridge approach design, construction, and maintenance that can effectively and cost-efficiently address poor ride quality between bridge approaches and integral abutments in South Dakota. A literature review, review of current and historic SDDOT bridge approach system designs, interviews with SDDOT field personnel and local contractors, field investigation of 15 integral abutment bridges, and survey of practice across the United States and Europe were conducted. It was found that there are two primary types of bridge end bumps in South Dakota: (1) built-in bumps created at construction, thought to be due to loss of experienced personnel in the DOT and among contractors and the manner in which elevations are specified; and (2) bumps that form long-term due to settlement, thought to occur primarily in the existing subsoils. Settlement at the sleeper slabs were found in the field investigation at almost all of the bridge approaches inspected. Voiding under the approach slabs, erosion under the abutments, and a lack of levelness across joints were also commonly observed. Based on the conditions found in the field investigation and described in the interviews as well as the findings from the literature review and the survey, a list of recommended improvements to the SDDOT’s current specifications for bridge approach construction was developed as well as a list of alternative designs and mitigation strategies recommended for field trials.</t>
  </si>
  <si>
    <t>SD2019-03</t>
  </si>
  <si>
    <t>119953.00</t>
  </si>
  <si>
    <t>Margo McDowell</t>
  </si>
  <si>
    <t xml:space="preserve">This study was completed in order to identify practical, feasible, and innovative practices in bridge approach design, construction, and maintenance that can effectively and cost-efficiently prevent, mitigate, or repair poor ride quality between bridge approaches and integral abutments in South Dakota.  The study consisted of a literature review, design review, interviews with SDDOT personnel, interviews with contractors, and a field investigation.
Based on the interviews, there are two primary types of bridge end bumps in South Dakota currently: (1) built-in bumps created at construction, and (2) bumps that form long-term due to settlement. The primary causes of built-in bumps are thought to be loss of experience among contractors and the DOT and lack of opportunity or instructions to adjust the specified elevations for the approach to accommodate the as-built elevations of the bridge. Bridge end bumps in South Dakota that form over time are generally thought to be caused by settlement of the foundation soils. The presence of moisture (i.e., high levels of precipitation and flooding) and long-term deformation of the embankment soils may contribute as well.
Based on the field inspections, a lack of levelness across joints between concrete elements (approach slab, sleeper slab lug, and concrete approach pavements) and settlement of the asphalt approach roadways and separation from the sleeper slab are contributing to poor ride quality. Differences in elevation across the joints were up to 1/2 inches for joints between concrete elements and up to 11/16 inches for joints between asphalt and concrete elements.
Erosion under the approach slabs and of the berm slope under the abutments has continued to occur in South Dakota since it was reported previously in the early 1990s, indicating that the updated bridge approach designs and construction specifications have not fully addressed water management needs. Voiding under the approach slab was observed at 11 out of the 13 bridges inspected using GPR and erosion under the abutment was noted at 8 of the 15 bridges.
Post-construction settlement at the sleeper slabs is occurring across South Dakota. Of the 28 bridge approaches inspected with a limited elevation survey, 26 experienced settlement with respect to the bridge abutment and settlements of up to 4.4 inches were calculated. 
Practices recommended for the SDDOT to implement into standard practices as a result of the study include the following:
?	Developing and implementing a ride quality specification.
?	Requiring corrective grinding when the riding surface of the approach and sleeper slabs does not meet specified smoothness criteria.
?	Developing and implementing an incentive plan for achieving bridge approach systems with desirable ride quality.
?	Using a hat-type sleeper slab regardless of the type of roadway pavement present to reduce settlement/separation of asphalt roadways from concrete sleeper slabs.
?	Implementing quality inspections of the subsurface drains and approach drainage as part of the construction close-out to ensure drainage systems operate properly.
Mitigation strategies or new designs recommended for the SDDOT to field trial include using longer approaches, burying approach slabs, supporting sleeper slabs with micropiles or geopiers, using drag slabs, using alternative backfill materials, and carrying pavement over the bridge.
Implementing the results from this study could result in decreasing life cycle and maintenance costs of approaches, decreasing crashes, improving ride quality, and decreasing traffic disruptions.  On a project or asset level, cost savings could be evaluated by tracking the initial cost of construction of several approaches, the cost of maintenance projects across the approaches’ life, and the realized service life of each approach.  This would provide the information necessary to verify cost savings with a detailed LCCA.  Improvements in bridge approach safety could be identified based on changes in crash statistics at bridges.  Improvements may also be qualitatively or semi-quantitatively identified based on changes in customer survey responses in the absence of more field-based ride quality data.  To determine the traffic disruptions caused by bridge approach maintenance, the total time required to conduct maintenance activities could be tracked and recorded.  
</t>
  </si>
  <si>
    <t>Thad</t>
  </si>
  <si>
    <t>Bauer</t>
  </si>
  <si>
    <t>South Dakota Department of Transportation</t>
  </si>
  <si>
    <t>6057734404</t>
  </si>
  <si>
    <t>700 E. Broadway Ave</t>
  </si>
  <si>
    <t>Pierre</t>
  </si>
  <si>
    <t>South Dakota</t>
  </si>
  <si>
    <t>57501</t>
  </si>
  <si>
    <t>Wiss, Janney, Elstner Associates, Inc.</t>
  </si>
  <si>
    <t>Development of Balanced Mix Design Method in Oregon</t>
  </si>
  <si>
    <t>11/17/2017</t>
  </si>
  <si>
    <t>10/30/2019</t>
  </si>
  <si>
    <t>Volumetric mixture design methods are not capable of capturing the benefits of using new asphalt additives, polymers, rubber particles and high-quality binders on asphalt mixtures. Furthermore, the interaction of virgin binders with reclaimed asphalt pavement (RAP) mixtures is still not well understood. Due to the usage of these new additives and recycled pavement materials, the amount of asphalt binder determined by the volumetric mix design approach no longer results in reliable asphalt mixture designs. Two volumetrically identical mixtures may provide completely different rutting and cracking performance according to laboratory tests. In this study, a procedure to incorporate performance tests for rutting and cracking under long-term aging is incorporated into the asphalt mixture design process. This approach was developed to validate or improve the optimum binder content in modern mix designs. This approach is referred as the Balanced Mix Design.</t>
  </si>
  <si>
    <t>SPR-801</t>
  </si>
  <si>
    <t>120158.50</t>
  </si>
  <si>
    <t>Cristhian Galvez and Norris Shippen</t>
  </si>
  <si>
    <t xml:space="preserve">Implementation of this project is currently under execution in project SPR-852. This research project is currently in its 2nd year and has received significant advising from FHWA. Near term plans (Summer 2023) include the construction of pilot pavement sections to verify on the filed the durability and strength of asphalt pavements already observed in laboratory tests. </t>
  </si>
  <si>
    <t xml:space="preserve">Novel asphalt mix design approach results in a mix that incorporates new asphalt technologies including additives and higher content of recycled asphalt pavements while resulting in asphalt pavements that meet durability, strength, wear and climate resistance requirements with a high degree of confidence. </t>
  </si>
  <si>
    <t xml:space="preserve">Michael </t>
  </si>
  <si>
    <t>Bufalino</t>
  </si>
  <si>
    <t>Oregon Department of Transportation</t>
  </si>
  <si>
    <t>503-986-2700</t>
  </si>
  <si>
    <t>555 13th. Street NE</t>
  </si>
  <si>
    <t>Salem</t>
  </si>
  <si>
    <t>OR</t>
  </si>
  <si>
    <t>97301</t>
  </si>
  <si>
    <t>https://www.oregon.gov/odot/Programs/ResearchDocuments/SPR801_Balanced_Mix_Design.pdf</t>
  </si>
  <si>
    <t>FWHA and Oregon DOT</t>
  </si>
  <si>
    <t>ODOT Research Section, 555 13th. Street NE, Salem, OR 97301</t>
  </si>
  <si>
    <t>120159</t>
  </si>
  <si>
    <t>Erdem Coleri</t>
  </si>
  <si>
    <t xml:space="preserve">Oregon State University </t>
  </si>
  <si>
    <t>6</t>
  </si>
  <si>
    <t>85000</t>
  </si>
  <si>
    <t xml:space="preserve">This mix design approach incorporates standardized tests which age asphalt concrete samples and verify the durability, strength, and resistance to fatigue. The primary benefit from this mixing method is to enable the usage of relatively high recycled asphalt materials and modern asphalt additives. This translates into reduced green house gas emissions resulting from reducing the volume of aggregate and binder needed,  as well as certain cost savings by virtually eliminating the probability of early pavement failure.  </t>
  </si>
  <si>
    <t>Seismic Retrofits of Reinforced Concrete Columns Using Titanium Alloy Bars</t>
  </si>
  <si>
    <t>12/01/2015</t>
  </si>
  <si>
    <t>05/08/2020</t>
  </si>
  <si>
    <t>To explore their potential for seismic retrofitting of seismically deficient RC columns using titanium alloy bars (TiABs), experimental tests were undertaken in the laboratory using full-scale specimens. The specimens were designed to have vintage details and proportions that are widely recognized as being seismically deficient. Some specimens were retrofitted with TiABs to increase the confinement and provide alternate load paths for flexural resistance. Soil-structure interactions were considered for spread footing and timber pile supported footing. Specimens were subjected to reversed cyclic lateral loading and the results of these experiments are reported. Analytical methods were used to predict the individual specimen response and to conduct nonlinear time-history response analyses of bridge models with and without TiAB retrofits. The results and studies indicate that TiAB retrofits do effectively improve the seismic performance of poorly detailed RC columns. This information can be used to develop design recommendations.</t>
  </si>
  <si>
    <t>SPR-784</t>
  </si>
  <si>
    <t>487622.00</t>
  </si>
  <si>
    <t>Matthew Mabey</t>
  </si>
  <si>
    <t>This research project demonstrated the feasibility of using small, titanium allow bars to address the seismic vulnerability of old, square columned reinforced concrete bridges.  It documented the performance characteristics of such a retrofit and proposed design specifications and parameters.</t>
  </si>
  <si>
    <t>https://www.oregon.gov/ODOT/Programs/ResearchDocuments/SPR784AppendicesFINAL.pdf</t>
  </si>
  <si>
    <t>https://www.oregon.gov/odot/Programs/ResearchDocuments/SPR784FINAL.pdf</t>
  </si>
  <si>
    <t>487622</t>
  </si>
  <si>
    <t>Christopher Higgins and Andre Barbosa</t>
  </si>
  <si>
    <t>465776</t>
  </si>
  <si>
    <t>This research explored a novel, and potentially more efficient (quicker and less expensive) means of retrofitting existing bridges to provide the greater seismic resistance that is now understood to be needed in Oregon.  A sense of the benefits of innovate methods such as developed in this research project can be had from an anecdote cited in the research report: "After successful testing in a laboratory setting, NSM TiABs were used in an overpass (Mosier Bridge on Oregon’s main East-West Route I-84) to rehabilitate girders that were found to be deficient after observing severe cracks with vertical deformations along the crack faces. The rehabilitation work was completed in a couple of weeks in 2014 and the bridge remains in service since. ODOT determined that the overall cost for the titanium strengthening for the Mosier Bridge was less than 3% of the estimated cost for bridge replacement and 30% lower than rehabilitation costs using alternative materials."  There are at least 69 bridges built prior to 1970 on I-5 that have the specific type of columns that were tested in this research.  Additionally, there are likely many more along other highways.  The general principals tested in this research can be applied to hundreds of other pre-1970 bridges in Oregon.  This approach may not be the best for each of those bridges, but it is one option to be considered to arrive at the best solution in each case.  An added benefit of this retrofit method is that it minimizes the use of new concrete and the associated GHG emissions.  However, no analysis was undertaken of the relative GHG emissions from the manufacturing of titanium as compared to standard steel rebar.</t>
  </si>
  <si>
    <t xml:space="preserve"> Eyes In The Sky: Bridge Inspections With Unmanned Aerial Vehicles</t>
  </si>
  <si>
    <t>09/12/2015</t>
  </si>
  <si>
    <t>01/30/2018</t>
  </si>
  <si>
    <t>Interest in the use of unmanned aircraft systems (UAS) in bridge inspection is rapidly growing within State transportation agencies, due to potential cost and time savings, as well as safety benefits. In particular, UAS may provide the capability to reduce use of bucket trucks, climbing, and lane closures in some inspections, by enabling high-resolution video and still imagery of bridge elements to be acquired from multiple viewing angles using onboard cameras. Additionally, imagery acquired with the UAS can be post-processed and further analyzed back in the office, facilitating detailed analysis and a possible shift of some tasks from the field to the office. However, in evaluating the use of UAS in bridge inspection, it is critical to understand both the capabilities and limitations of UAS, the aspects of an inspection that UAS can and cannot be used to satisfy, the regulatory aspects of UAS use, and the recommended operational procedures and workflows. Additionally, to assist ODOT and other transportation agencies in deciding whether to implement UAS-based inspection programs and procedures, cost-benefit information is needed. This research project focused on addressing these needs. Because required inspections of communication towers pose similar safety and logistical concerns, this project also investigated the potential use of UAS in ODOT’s tower inspection program. Following a literature review and a detailed analysis of UAS components and advantageous characteristic for structural inspections, six bridge inspections and three tower inspections were conducted. The results were used to compile recommended safety and operational procedures and to assess, item-by-item, the required reporting elements of an FHWA inspection report that can or cannot be aided by use of UAS. Finally, the project findings were used in conjunction with data provided by ODOT to perform a cost-benefit analysis for use of UAS in bridge inspection. The analysis yielded an estimated average cost savings of approximately $10,000 per bridge inspection and showed a benefit-cost ratio of 9 if a UAS bridge inspection program is implemented.</t>
  </si>
  <si>
    <t>SPR 787</t>
  </si>
  <si>
    <t>222954.97</t>
  </si>
  <si>
    <t>Xiugang Li</t>
  </si>
  <si>
    <t xml:space="preserve">This research project was a part of ODOT’s initial planning for the use of unmanned aircraft systems (UAS) in bridge inspection and forms the basis for our current efforts to augment our physical inspections. This research produced procedures, cost-benefit information to assist ODOT and other transportation agencies in deciding whether to implement UAS-based inspection programs. Because required inspections of communication towers pose similar safety and logistical concerns, this project also investigated the potential use of UAS in ODOT’s tower inspection program. Following a literature review and a detailed analysis of UAS components and advantageous characteristic for structural inspections, six bridge inspections and three tower inspections were conducted. The results were used to compile recommended safety and operational procedures and to assess, item-by-item, the required reporting elements of an FHWA inspection report that can or cannot be aided by use of UAS. 
The research provided a benefit analysis with an estimated average cost savings of approximately $10,000 per bridge inspection and showed a benefit-cost ratio of 9 if a UAS bridge inspection program is implemented. Using UAS to assist bridge inspection can help save inspection costs, reduce inspectors' risk of injury, and improve inspection quality. More than 1000 bridges in Oregon may benefit from the procedure tested in this research. Assuming that bridge inspection costs could be saved by 10% while reducing inspectors' risk of injury over the totally manual inspection. Because bridges require inspections every several years, the cost reduction increases each time the bridges are inspected. </t>
  </si>
  <si>
    <t>https://www.oregon.gov/odot/Programs/ResearchDocuments/SPR787_Eyes_in_the_Sky.pdf</t>
  </si>
  <si>
    <t>222955</t>
  </si>
  <si>
    <t>Daniel Gillins and Christopher Parrish</t>
  </si>
  <si>
    <t>179974</t>
  </si>
  <si>
    <t>Using Unmanned aircraft systems (UAS) to assist bridge inspection can help save inspection costs, reduce inspectors' risk of injury, and improve inspection quality. More than 1000 bridges in Oregon may benefit from the procedure tested in this research. Assuming that bridge inspection costs could be saved by 10% while reducing inspectors' risk of injury over the totally manual inspection. Because bridges require inspections every several years, the cost reduction increases each time the bridges are inspected.</t>
  </si>
  <si>
    <t>Updated Survey Standards and Control Guidance for Improved Operations</t>
  </si>
  <si>
    <t>07/22/2019</t>
  </si>
  <si>
    <t>12/31/2020</t>
  </si>
  <si>
    <t>Surveying is required for the majority of Oregon Department of Transportation (ODOT) construction, maintenance, and emergency repair projects. All survey works require establishing a survey control network, which is the set of physical points on the ground to control the horizontal and vertical positions of all elements of the project. The objective of this research was to enable modernization of ODOT’s survey control protocols by integrating NRTK methodologies for increased cost efficiency and quality standardization across all ODOT projects. Two control survey networks, observed via a traditional survey campaign and NRTK surveying campaign, were established at two independent study areas. To assess the performance of different surveying scenarios, a least squares adjustment was applied to all available traditional survey and NRTK data to create a reference dataset for each project site. Key findings: 1) When four 5-minute independent NRTK observations are made per point and the resulting baselines are adjusted using the Hybrid Network Methodology, a network accuracy of 1.8 cm in the vertical and 1.0 cm in the horizontal at a 95% confidence level is achievable. 2) Two hours between repeat observations is recommended to achieve fully independent solutions. 3) Total station (TS) observations improve overall horizontal accuracy of the network. 4) If vertical accuracies less than 1.8 cm at a 95% confidence level are required, then differential leveling should be performed. 5) When TS and differential leveling survey is required, not all stations need to be occupied with NRTK. 6) When NRTK observations are suitable for a project, static GNSS may not be required. 7) It is not recommended to hold the RTN published coordinates as a constraint in the adjustment. 8) It is recommended that RTN network managers ensure the published coordinates for the RTN base stations align with the NSRS. 9) Observing control stations with NRTK removes the requirement of having a minimum of 2 GNSS receivers observing points simultaneously. Considering varying accuracy requirements of different surveying projects, the research findings provide the most efficient and effective methods to satisfy surveying requirements by reducing surveying efforts. More specifically the need for total station surveys can be reduced depending on the level of accuracy required for the project. The results from this study also provide a good baseline of accuracies that the Oregon Real-Time Network (ORGN) can provide and will provide ODOT with information that can be utilized to modernize the ODOT SPPM to leverage the ORGN for establishment of project control.</t>
  </si>
  <si>
    <t>SPR 304-821</t>
  </si>
  <si>
    <t>102073.00</t>
  </si>
  <si>
    <t>Kira Glover-Cutter</t>
  </si>
  <si>
    <t>ODOT's Survey Policy and Procedure Manual has been updated, making use of the findings from this research.</t>
  </si>
  <si>
    <t>https://www.oregon.gov/odot/Programs/ResearchDocuments/SPR304-821_UpdatedSurveyStds.pdf</t>
  </si>
  <si>
    <t>102073</t>
  </si>
  <si>
    <t>Chase Simpson</t>
  </si>
  <si>
    <t>84633</t>
  </si>
  <si>
    <t xml:space="preserve">Nearly all ODOT projects that depend on surveying have the potential to be positively impacted by this research. By modernizing ODOT survey protocols to include the use of the hybrid network methodology leveraging NRTK-GNSS baselines, both field and processing efforts will be optimized, which will in turn improve downstream customer timelines and overall project costs. As presented in the results and discussion section of this report, the hybrid network approach can achieve similar, and possibly better levels of network accuracy than currently required for all ODOT control projects. Additionally, the decision matrix that has been developed by this study will allow for project tailoring based on the desired level of network accuracy for the control. The procedures outlined also ensure efficiency and standardization for using NRTK-GNSS for control purposes for both ODOT Surveyors and contractors performing survey work for ODOT, further improving product quality, and reducing overall ODOT costs. The results of this research were used to update ODOT’s Survey Policy and Procedure Manual (in process). If ODOT averages 250 projects (construction, repair, other) per year, this work could save the agency $208K to $2.5M over a 10-year period. Further, this would reduce the time on-site next to ongoing traffic for our personnel between 1hr-10hr depending on the project type, significantly lowering risk for our professionals.      </t>
  </si>
  <si>
    <t>US Highway 101 Coastal Hazard Vulnerability and Risk Assessment for Mitigation Prioritization</t>
  </si>
  <si>
    <t>08/15/2020</t>
  </si>
  <si>
    <t>04/30/2023</t>
  </si>
  <si>
    <t>US 101 is a vital economic and emergency lifeline that connects coastal communities and provides access to numerous coastal destinations for Oregonians and tourists. Many sections of this highway are highly susceptible to coastal hazards such as erosion, landsliding, wave action, storm surge, flooding, and rising sea levels. Generally speaking, US 101 on the open coast is more impacted by wave-driven erosion hazards and landslides while US 101 in the estuaries is more vulnerable to impacts from storm surge, flooding, and rising sea levels. Structural mitigation of these susceptible areas is challenging due to the extensive regulatory exceptions process required by the Department of Land Conservation and Development (DCLD) through Statewide Planning Goal 18 (which prohibits shoreline armoring of highway infrastructure) for the open coast (e.g., beaches, seacliffs, and dunes). A related goal, Goal 16 applies in the estuaries. The need to revisit Goal 18 for maintaining and protecting public infrastructure has been recognized, with ODOT recently participating in a DLCD led Shoreline Armoring Focus Group. This Group identified that research providing a comprehensive and prioritized coastal highway vulnerability and risk assessment is key to informing upcoming DLCD Goal 18 policy updates. To proactively position ODOT to effectively manage risk and support Goal 18 updates, we developed a coastal highway hazard prioritization matrix and WebGIS communication tool that includes vulnerability, risk assessment, mitigation options, and management strategies for planning and project development.</t>
  </si>
  <si>
    <t>SPR 843</t>
  </si>
  <si>
    <t>319391.00</t>
  </si>
  <si>
    <t>GIS layers from this research are being integrated into the FACS-STIP update for 2023. A new category of data in the FACS-STIP tool will be "Planning and Climate Change Resilience."</t>
  </si>
  <si>
    <t>Michael J. Olsen</t>
  </si>
  <si>
    <t>4</t>
  </si>
  <si>
    <t>289500</t>
  </si>
  <si>
    <t>This research enables ODOT to be proactive in managing coastal risks to infrastructure, directly informing potential Goal 16 and 18 revisions, ensuring that ODOT is the lead agency assessing risks and priorities for US 101. Without this research, ODOT will remain in a passive and reactive position regarding the mitigation restrictions of Goal 18, while erosion and sea level rise will continue to threaten the safety and reliability of our iconic coastal highway. This research provides valuable “pre-work” for future regulatory approvals for infrastructure protection, and strategic planning for short and longer-term adaptation options. This research also helps build a common understanding of risks and needs pertaining to the management of coastal hazards across ODOT and helps build partnerships amongst federal, state, and local stakeholders. Additionally, this research addresses infrastructure resilience and reliability under changing climate conditions with an adaptation framework that helps ensure a safe and reliable transportation system for the traveling public. To help disseminate the information prepared in this report, an online map was created using ArcGIS Experience Builder (Seri®) to visualize the outputs (Online Map). In addition to the results of this study, the online map contains open-source data provided by the Department of Geology and Mineral Industries (DOGAMI), the Oregon Department of Transportation (ODOT), the Oregon Park and Recreation Department, the Federal Emergency Management Agency (FEMA), and the United States Geological Survey (USGS). The map is designed for engineers, economists, ODOT specialists, planners, the public, and tourists. The purpose of this map is to provide intuitive access to a wide range of available information about Highway 101 potential hazards and potential activities for the restoration of the highway. To date GIS layers from this map are being integrated into the FACS-STIP update for 2023. A new category of data in the FACS-STIP tool will be “Planning and Climate Change Resilience.”</t>
  </si>
  <si>
    <t>CAV Capacity Factors for the HCM and Analysis and Procedures Manual</t>
  </si>
  <si>
    <t>08/20/2019</t>
  </si>
  <si>
    <t>03/31/2022</t>
  </si>
  <si>
    <t>This project’s objective was to develop capacity adjustment factors (CAFs) for connected and automated vehicles (CAVs) at different levels of market penetration to allow the HCM to be used to analyze CAV applications on freeways and urban streets. The primary approach to this problem was through an “agent-based” (i.e., fully customizable vehicle and driver behavior) simulation modeling framework in which CAV and non-CAV behavior could be modeled differently. The products of this research are highway capacity adjustment lookup tables and figures for different transportation system elements (e.g., freeways, roundabouts, signalized intersections) at different levels of CAV market penetration, and example scenarios demonstrating the application of the CAFs to planning studies.</t>
  </si>
  <si>
    <t>TPF 5-371</t>
  </si>
  <si>
    <t>440000.00</t>
  </si>
  <si>
    <t>Tony Knudson</t>
  </si>
  <si>
    <t>This project developed capacity adjustment factors (CAFs) for connected and automated vehicles (CAVs) at different levels of market penetration to allow the HCM to be used to analyze CAV applications on freeways and urban streets. The results were incorporated into the HCM for planners to use nationwide, the results are also being added to the APM for Oregon planners specifically. The primary approach to this problem was through an “agent-based” (i.e., fully customizable vehicle and driver behavior) simulation modeling framework in which CAV and non-CAV behavior could be modeled differently. The products of this research are highway capacity adjustment lookup tables and figures for different transportation system elements (e.g., freeways, roundabouts, signalized intersections) at different levels of CAV market penetration, and example scenarios demonstrating the application of the CAFs to planning studies.</t>
  </si>
  <si>
    <t>https://www.oregon.gov/odot/Programs/ResearchDocuments/CAVinHCMPhase1-2.pdf</t>
  </si>
  <si>
    <t>453809</t>
  </si>
  <si>
    <t>Bastian Schroeder, PhD, PE, Abby Morgan, PhD, PE, Paul Ryus, PE, Burak Cesme, PhD, Apoorba Bibeka, Lee Rodegerdts, PE, and Jiaqi Ma, PhD</t>
  </si>
  <si>
    <t xml:space="preserve">Kittelson &amp; Associates, Inc. </t>
  </si>
  <si>
    <t>394990</t>
  </si>
  <si>
    <t>These results are available through the Highway Capacity Manual and allow planners and engineers to quickly see how capacity can increase based on the percentage of Connected and Autonomous Vehicles that are part of the automotive fleet. This will allow planners and traffic engineers at ODOT or any other agency use CAV capacity factors based on CAV market penetration scenarios for long range planning purposes. It may help inform decisions on whether expanding roadways is necessary if the same capacity increase will be achieved down the road with CAVs.</t>
  </si>
  <si>
    <t>Weight Mile Tax Evasion</t>
  </si>
  <si>
    <t>12/15/2018</t>
  </si>
  <si>
    <t>Three methods were selected to estimate WMT evasion rates for 2016-2018: 1) comparison of commercial truck screening data to WMT tax returns, 2) comparison of IRP registration filings to WMT tax returns, and 3) comparison of IFTA filings to WMT tax returns. Comparison of taxable miles calculated using commercial truck screening data to WMT tax returns for motor carriers resulted in average annual WMT evasion estimates ranging from 8.63 percent to 11.33 percent of total revenue collected from 2016 to 2018. Another approach adopted to estimate WMT evasion was comparison of WMT tax returns to 2018 IRP registration records. This estimation method showed potential WMT revenue evasion rates ranging from 8.13 to 10.66 percent. When we compared the mileage reported in WMT returns to trip distances in Oregon as reported in IFTA returns listing Oregon as a travel jurisdiction, the minimum average annual revenue evasion rate was estimated to be 5.09 percent, and the maximum average annual revenue evasion rate was 7.15 percent throughout the study period. Estimation using ODOT screening data offers several advantages: 1) these data are collected by ODOT rather than data self-reported by carriers; 2) they are much easier to match with WMT returns than IRP or IFTA data; 3) they provide information on interstate and intrastate vehicle mileage; 4) they make it easier to determine whether a particular vehicle is subject to the WMT tax compared to IRP or IFTA.</t>
  </si>
  <si>
    <t>MCTD</t>
  </si>
  <si>
    <t>240000.00</t>
  </si>
  <si>
    <t>Laws and Regulation</t>
  </si>
  <si>
    <t>https://www.oregon.gov/odot/Programs/ResearchDocuments/WeightMileTaxEvasion.pdf</t>
  </si>
  <si>
    <t>Oregon DOT</t>
  </si>
  <si>
    <t>240652</t>
  </si>
  <si>
    <t>Andrew Martin, Ph.D.</t>
  </si>
  <si>
    <t>University of Kentucky</t>
  </si>
  <si>
    <t>218652</t>
  </si>
  <si>
    <t>The study found evasion rates of 8% - 11% which translated to a revenue evasion of $22 - $30 million per year based on the 2018 evasion rates and revenue collected. CCD is using this information to screen evasion hotspots identified in the study and turn that information over to auditors to identify any carriers that may not be sufficiently paying their taxes. The research also reinforced the assumptions of some in the industry that the bulk of non-payers were intrastate and operating in large metro areas where scales are not present. The division will work with ODOT Economists, who will utilize the methodologies identified in the evasion study, to conduct another evasion study after a couple cycles of observations and audits in areas where evasion was more prevalent.</t>
  </si>
  <si>
    <t>Impacts of Intersection Treatments and Traffic Characteristics on Bicyclist Safety</t>
  </si>
  <si>
    <t>09/01/2019</t>
  </si>
  <si>
    <t>This study assessed the safety impact and performance of three different bicycle-specific intersection treatments (bike boxes, mixing zones, and bicycle signals) using surrogate safety measures (i.e., bicycle-vehicle conflicts and other non-crash measures). To date, limited research had been conducted to analyze how these treatments along with traffic characteristics (e.g., bicycle, pedestrian, and vehicle volumes) impact the frequency and severity bicycle-vehicle conflicts, and research was needed to provide practitioners guidance on when and where to install these treatments. To develop this guidance, this project analyzed data collected from three sources: data reduced from videos at 12 field study sites, microsimulation modeling, and a bicycling simulator experiment. Through estimation of Poisson regression models and other statistical analyses of these data, guidance was developed which provides practitioners information on when and where to consider installation of these treatments based on bicycle, vehicle, and pedestrian volumes, road user speeds, and other bicyclist behavioral characteristics.</t>
  </si>
  <si>
    <t>SPR 833</t>
  </si>
  <si>
    <t>187245.73</t>
  </si>
  <si>
    <t xml:space="preserve">Josh Roll </t>
  </si>
  <si>
    <t>This project is being implemented in the ODOT Highway Design Manual 2023 update</t>
  </si>
  <si>
    <t>This study assessed the safety impact and performance of three different bicycle-specific intersection treatments (bike boxes, mixing zones, and bicycle signals) using surrogate safety measures (i.e., bicycle-vehicle conflicts and other non-crash measures). Through this work, guidance was developed which provides practitioners information on when and where to consider installation of these treatments based on bicycle, vehicle, and pedestrian volumes, road user speeds, and other bicyclist behavioral characteristics.</t>
  </si>
  <si>
    <t>https://www.oregon.gov/ODOT/Programs/ResearchDocuments/SPR833ResearchNote.pdf</t>
  </si>
  <si>
    <t>https://doi.org/10.7267/2514nt55w</t>
  </si>
  <si>
    <t>https://www.oregon.gov/odot/Programs/ResearchDocuments/SPR833FinalReport.pdf</t>
  </si>
  <si>
    <t>187246</t>
  </si>
  <si>
    <t>Brendan Russo, Ph.D., P.E.; Edward Smaglik, Ph.D., P.E.; Sirisha Kothuri, Ph.D.; and David Hurwitz, Ph.D.,</t>
  </si>
  <si>
    <t>Northern Arizona University/ Portland State University / Oregon State University</t>
  </si>
  <si>
    <t>174764</t>
  </si>
  <si>
    <t xml:space="preserve">This research documented the crash risk potential for bike boxes and bicycle signals allowed ODOT to adopt these treatments into their design guidance.  Roadway treatments that make the roads safer for people who bike allows Oregon to meet their goals to get more people to use active transportation with the subsequent health and GHG reduction benefits.  </t>
  </si>
  <si>
    <t>Constructability and Durability of Concrete Pavements</t>
  </si>
  <si>
    <t>12/03/2018</t>
  </si>
  <si>
    <t>01/30/2022</t>
  </si>
  <si>
    <t xml:space="preserve">Concrete for pavements must be proportioned so that the concrete is economical and durable. Because ordinary Portland cement (OPC) is the most costly component and is generally less durable than the aggregates, the OPC should be minimized. OPC significantly contributes to CO2 during manufacturing. Therefore, minimizing the OPC will also make the concrete greener. This research developed a mixture proportioning method to minimize the OPC content. This is achieved by characterizing the aggregates that will be use in the concrete to minimize the voids in the aggregates (fine and coarse). This will result in lower OPC requirements. This research assessed concretes proportioned with the new method. This research demonstrated that this novel mix design results in concretes that meet strength, durability and formability requirements. The amount of Portland Cement in the mix can be reduced by up to 20% when using the mix design developed in this research. </t>
  </si>
  <si>
    <t>SPR-823</t>
  </si>
  <si>
    <t>365601.00</t>
  </si>
  <si>
    <t>Several miles of continuously reinforced concrete pavement roads have been built in the state since 2020. These pilot projects so far have performed equally well as concrete pavements built using the traditional mixing approach in terms of constructability, durability, and wear resistance.</t>
  </si>
  <si>
    <t xml:space="preserve">Novel mixing design approach results in a mix that uses 20% less portland cement that traditional mixes while resulting in concrete pavements that so far have the strength, durability, wear and climate resistance of traditional cements. </t>
  </si>
  <si>
    <t>https://www.oregon.gov/ODOT/Programs/ResearchDocuments/SPR823ExtensionFinalReport.pdf</t>
  </si>
  <si>
    <t xml:space="preserve">https://www.oregon.gov/odot/Programs/ResearchDocuments/SPR823FinalResearchReport-Pavements.pdf </t>
  </si>
  <si>
    <t>365601</t>
  </si>
  <si>
    <t>David Trejo</t>
  </si>
  <si>
    <t>285000</t>
  </si>
  <si>
    <t xml:space="preserve">Concrete mixes using this novel mix design method uses less cement paste while meeting strength requirements, therefore the primary benefits of this research accomplishment is reduced costs of pavement construction, reduced green house gas emissions as a direct result of reducing the volume of cement required per cubic yard of concrete mix, reduced volume of material requiring transportation to construction sites. </t>
  </si>
  <si>
    <t>Impact of Cascadia Subduction Zone Earthquake on the Evaluation Criteria of Bridges</t>
  </si>
  <si>
    <t>01/02/2014</t>
  </si>
  <si>
    <t>12/28/2016</t>
  </si>
  <si>
    <t>A large magnitude long duration subduction earthquake is impending in the Pacific Northwest, which lies near the Cascadia Subduction Zone (CSZ). Great subduction zone earthquakes are the largest earthquakes in the world and are the sole source zones that can produce earthquakes greater than M8.5. For this reason, structures such as reinforced concrete bridges are facing high seismic hazards and risk. The seismic risk used for the bridge design and retrofit is defined by hazard maps of ground acceleration values. The maps combine multiple regional sources of ground shaking using a Probabilistic Seismic Hazard Analysis (PSHA). Each source has a different intensity, probability of occurrence, and distance to a specific location. One key source of ground shaking in PSHA in Oregon is from the Cascadia Subduction Zone; however, a CSZ has several potential scenarios (M8.3 and M9.0) that can have significantly different ground motion estimates as a standalone event than what is captured in the values derived from PSHA. In this study, a computer model called CSZ14 was developed to obtain the acceleration values expected from a full rupture CSZ event. These values were also compared to previous CSZ models as well as to uniform hazard of various return periods from USGS hazard adopted in 2002, which continues to be used for the current design of bridges. Also, the increased duration of a CSZ earthquake may result in more structural damage than expected. Recent long duration subduction earthquakes occurred in Maule, Chile (Mw 8.8, 2010) and Tohoku, Japan (Mw 9.0, 2011) are a reminder of the importance of the effect ground motion duration on structural performance. As part of the research on the potential impacts, the dynamic performance of circular reinforced concrete bridge columns was experimentally evaluated using shake table tests by comparing the column response from crustal and subduction ground motions. Three continuous reinforced columns and three laps-spliced columns were tested using records from 1989 Loma Prieta, 2010 Maule and 2011 Tohoku. The results demonstrated that duration of the motion can affect the imposed damage and the displacement capacity of the bridge column.</t>
  </si>
  <si>
    <t>SPR-770</t>
  </si>
  <si>
    <t>219024.45</t>
  </si>
  <si>
    <t>Matthew Mabey and Steve Soltesz</t>
  </si>
  <si>
    <t xml:space="preserve">Subduction-zone earthquakes have occurred repeatedly in the Pacific Northwest, which lies near the Cascadia Subduction Zone (CSZ).  Existing reinforced concrete bridges are facing high seismic hazards that were not taken into account in original design.  
The CSZ has several potential scenarios (M8.3 and M9.0) that have significantly different ground motion estimates as standalone events than can be expressed in the values derived from PSHA.  In this study, a computer model called was developed to obtain the acceleration values expected from a full rupture CSZ event.  These values were also compared to previous CSZ models as well as to the uniform hazard for various return periods from USGS hazard maps adopted in 2002.  These 2002 maps continue to be used for the current design of bridges.  The increased duration of a CSZ earthquake may result in more structural damage than would be expected based solely on the strength of ground shaking.  The recent long duration subduction earthquakes that occurred in Maule, Chile (Mw 8.8, 2010) and Tohoku, Japan (Mw 9.0, 2011) are reminders of the importance of the effect of the duration of shaking on structural performance.  
As part of the research on the potential impacts, the dynamic performance of circular reinforced concrete bridge columns was experimentally evaluated using shake-table tests by comparing the column response to crustal and subduction ground motions. Three continuous reinforced columns and three laps-spliced columns were tested using records from the 1989 Loma Prieta, 2010 Maule, and 2011 Tohoku earthquakes. The results demonstrated that duration of the motion can affect both the imposed damage and the displacement capacity of bridge columns.
The results of this research allow ODOT to plan for, and prioritize, the strengthening and replacement of bridge structures on the highway system in order to optimize resilience and safety with the resources available.  These improvements being needed because the hazard from Cascadia Subduction Zone earthquakes was not known prior to the late 1980s and not full understood until the late 1990s and early 2000s.
</t>
  </si>
  <si>
    <t xml:space="preserve">https://www.oregon.gov/odot/Programs/ResearchDocuments/SPR770_Cascadia_Subduction.pdf </t>
  </si>
  <si>
    <t>219024</t>
  </si>
  <si>
    <t>Peter Dusicka</t>
  </si>
  <si>
    <t>Portland State University</t>
  </si>
  <si>
    <t>205198</t>
  </si>
  <si>
    <t>The results of this research allow ODOT to plan for, and prioritize, the strengthening and replacement of bridge structures on the highway system in order to optimize resilience and safety with the resources available.  These improvements being needed because the hazard from Cascadia Subduction Zone earthquakes was not known prior to the late 1980s and not full understood until the late 1990s and early 2000s.  While implementing the results of research such as this could be viewed as increasing costs (in the form of bridge replacements &amp; retrofits and more expensive construction), the benefits will be realized following a large earthquake.  Properly designed and constructed, or retrofitted, bridges are not intended to universally suffer zero damage,  However, they are intended to save lives, be more repairable, and in many instances be able to continue in service without interruption.  Following a major earthquake, those benefits will be priceless.</t>
  </si>
  <si>
    <t>Lidar for Maintenance of Pavement Reflective Pavement Markings &amp; Signs</t>
  </si>
  <si>
    <t>07/01/2016</t>
  </si>
  <si>
    <t>11/30/2018</t>
  </si>
  <si>
    <t>Pavement markings and signs are important traffic control devices used to guide and regulate traffic movement through visual information presented to motorists. Signs and markings are made with retroreflective materials to enhance visibility for motorists, particularly at night. Retroreflectivity evaluation of an extensive highway network for maintenance and asset management purposes is a critical, yet challenging task for DOTs. Visual evaluation can often be subjective while field measurement techniques can be time-consuming and dangerous. This project investigated the effectiveness of evaluating pavement marking and sign retroreflectivity with mobile LIDAR data. Oregon DOT currently captures mobile LIDAR surveys of the entire highway network within a two-year cycle for other purposes of asset management, utility location, engineering surveys, and more. The study found that mobile LIDAR point clouds can be used to additionally extract quantitative, accurate estimates of retroreflectivity for pavement markings, providing a safe, cost-effective, and reliable solution. Software was also produced to extract the pavement markings and perform the evaluation. Reliable retroreflectivity measurements of signs, however, was not possible due to sensor intensity saturation effects.</t>
  </si>
  <si>
    <t>SPR 799</t>
  </si>
  <si>
    <t>188178.17</t>
  </si>
  <si>
    <t>Jon Lazarus</t>
  </si>
  <si>
    <t xml:space="preserve">Pavement markings are important traffic control devices used to guide and regulate traffic movement through visual information presented to motorists. These markings are made with retroreflective materials to enhance visibility for motorists, particularly at night. Retroreflectivity evaluation of an extensive highway network for maintenance and asset management purposes is a critical, yet challenging task for DOTs. The study found that mobile LIDAR point clouds can be used to additionally extract quantitative, accurate estimates of retroreflectivity for pavement markings, providing a safe, cost-effective, and reliable solution. </t>
  </si>
  <si>
    <t xml:space="preserve">https://www.oregon.gov/odot/Programs/ResearchDocuments/SPR799%20Lidar%20for%20Maintenance%20of%20Pavement%20Reflective%20Markings%20and%20Retroreflective%20Signs%20Vol.%20I%20Reflective%20Pavement%20Markings.pdf </t>
  </si>
  <si>
    <t>https://www.oregon.gov/odot/Programs/ResearchDocuments/SPR799%20Lidar%20for%20Maintenance%20of%20Pavement%20Reflective%20Markings%20and%20Retroreflect</t>
  </si>
  <si>
    <t>188178</t>
  </si>
  <si>
    <t>Dr Michael Olsen &amp; Dr Christopher Parrish</t>
  </si>
  <si>
    <t>165000</t>
  </si>
  <si>
    <t>The conversion of LIDAR files into specific retroreflectivity files allows Maintenance Managers (specifically paint crews and leaders) to visually see with an ERSI map the areas of poor performing striping/roadway lines (both yellow and white). This knowledge allows ODOT to share these areas with the contractor, who recently painted the lines, to determine if they are still under warranty or if the cause was due to something else. If the warranty is exercised, the information allows ODOT to temporarily fix poor performing areas while planning/budgeting striping work for the following season. Due to the high accuracy and quality of imagery, all of this work - discussion, examination of the poorly performing striping areas, etc. can now be done from a desk, instead of on-site. In rural Oregon, one crew estimated (in 2018) the savings in travel and staff time alone was about the cost of the entire research project. Oregon has 14 districts across 5 regions (approximately one striping crew per region) which cover approximately 8,000 miles of ODOT-owned or ODOT-Maintained roadways.</t>
  </si>
  <si>
    <t>Statewide Data Standards to Support Current and Future Strategic Public Transit Investment</t>
  </si>
  <si>
    <t>08/01/2016</t>
  </si>
  <si>
    <t>Significant progress has been made in recent years in reporting and using public transit service data. With
the creation and widespread use of the General Transit Feed Specification (GTFS) data standard, there has
been a significant increase in the functionality and enhancements to the utility of transit service data (e.g.,
GTFS-real-time, Google Maps transit, NextBus, Remix, etc.). While these advancements have been
instrumental in advancing the understanding and usage of transit service data, the utility of public transit
ridership data has lagged behind due to the lack of a standard data format with which to store and report
the information. To address this shortcoming and to improve the value of the massive amounts of ridership
data already being collected, this research has developed a new public transit ridership data standard called
GTFS-ride. GTFS-ride is the result of a close collaboration among the Oregon Department of
Transportation, Oregon State University, and many stakeholders in the public transit sector. In addition to
the development of GTFS-ride, this research has yielded a suite of web-based software tools to support its
initial implementation and use.</t>
  </si>
  <si>
    <t>SPR 803</t>
  </si>
  <si>
    <t>189364.30</t>
  </si>
  <si>
    <t>GTFS-ride is being implemented in four transit agencies in Oregon using ongoing technical support from ODOT and OSU</t>
  </si>
  <si>
    <t>Vehicles and Equipment</t>
  </si>
  <si>
    <t>GTFS-ride is the result of a close collaboration among the Oregon Department of Transportation, Oregon State University, and many stakeholders in the public transit sector. In addition to the development of GTFS-ride, this research has yielded a suite of web-based software tools to support its initial implementation and use. GTFS-ride is now a Open Standard is now published as an open, flexible, non-proprietary standard with a documented change process.</t>
  </si>
  <si>
    <t>https://gtfsride.org/</t>
  </si>
  <si>
    <t>https://www.oregon.gov/ODOT/Programs/ResearchDocuments/RN17_04_SPR803.pdf</t>
  </si>
  <si>
    <t>189364</t>
  </si>
  <si>
    <t>J. David Porter</t>
  </si>
  <si>
    <t>179685</t>
  </si>
  <si>
    <t xml:space="preserve">Access to high quality transit ridership data across the state allows ODOT to better understand how the agency's investments are contributing to people's access and mobility.  Before a statewide data standard was created there was no format for transit agencies to submit their in making and ridership data analysis time consuming.  The GTFS-ride data standard will also make reporting to the National Transit Database much simpler helping all agencies in Oregon simplify that reporting process.  </t>
  </si>
  <si>
    <t>Evaluation of an Active Traffic Management System with Part-Time Use of the Inside Shoulder</t>
  </si>
  <si>
    <t>03/01/2019</t>
  </si>
  <si>
    <t>11/30/2021</t>
  </si>
  <si>
    <t>This study investigated the performance, safety, and public percerptions on US-23 Flex route. Overall, crashes were reduced by roughly 17 percent across the entire corridor in both directions. The improvements were significantly more pronounced in the SB direction, where crashes were reduced by 34 percent overall and more than 50 percent during the peak traffic periods. As with the operational issues, the crashes tended to increase predominantly in the bottleneck area where the lane drop is present. While crashes were generally reduced along the Flex route, some increases and decreases occurred on the adjacent upstream/downstream segments. In general, the SB direction outperformed the northbound direction with respect to most metrics as congestion was very limited in this direction once the Flex route went into operation. While the NB direction also showed better performance after the Flex lane opened in general, a downstream bottleneck was introduced at the NB lane drop and this section has experienced significant congestion. During the peak operational periods, reductions in crashes of approximately 50 percent were experienced in the SB direction. In contrast, total crashes were comparable in the NB direction and actually increased by approximately 24 percent during the peak traffic periods. However, much of this increase is attributable to the lane drop that occurs at the northern terminus of the Flex route. The planned extension to I-96 should remedy the existing performance and safety issues. Almost 70% of US-23 drivers were satisfied or very satisfied with the Flex route; to such an extent that there is significant support for both an expansion of the current Flex route and additional Flex routes throughout the state of Michigan. Moreover, drivers overwhelmingly desire the current Flex route be open for additional hours, especially on weekends.</t>
  </si>
  <si>
    <t>2019-0289</t>
  </si>
  <si>
    <t>184000.00</t>
  </si>
  <si>
    <t>Jason Firman,</t>
  </si>
  <si>
    <t xml:space="preserve">The Michigan Department of Transportation (MDOT) opened the state’s first flex route in 2017 along an 8.5-mile stretch of US-23 near Ann Arbor. By monitoring traffic flow and allowing drivers to use the inside shoulder lane during peak travel times, traffic control operators can alleviate traffic congestion and improve safety for all road users. Researchers surveyed drivers and compared operational and crash data before and after the addition of the flex route to evaluate its success and inform recommendations for similar routes in the future.
Researchers next gathered historical and recent traffic data, comparing average speed, travel times and crash data collected from the US-23 corridor before MDOT installed the flex route and compared it with measurements taken after installation. Notably, the COVID-19 pandemic reduced the amount of usable data for this study as fewer drivers and faster average speeds contributed to anomalies that made the 2020 data unusable for comparison purposes.
Finally, the research team surveyed hundreds of drivers and residents living near the roadway to gauge users’ experience and level of satisfaction with the flex route’s performance. The researchers also conducted focus groups with drivers and catalogued comments users made on social media to better understand public perception.
</t>
  </si>
  <si>
    <t>Michael</t>
  </si>
  <si>
    <t>Townley</t>
  </si>
  <si>
    <t>Michigan Department of Transportation</t>
  </si>
  <si>
    <t>517-599-7377</t>
  </si>
  <si>
    <t>8885 Ricks Rd</t>
  </si>
  <si>
    <t>Lansing</t>
  </si>
  <si>
    <t>Michigan</t>
  </si>
  <si>
    <t>48917</t>
  </si>
  <si>
    <t>https://www.michigan.gov/mdot/-/media/Project/Websites/MDOT/Programs/Research-Administration/Final-Reports/SPR-1706-Report.pdf?rev=32dd1fcb23524af78eac44642cc02e81&amp;hash=AF3F825C8A8C488DDCACB0EDB393835E</t>
  </si>
  <si>
    <t>https://www.michigan.gov/mdot/-/media/Project/Websites/MDOT/Programs/Research-Administration/Research-Spotlights/SPR-1706-Spotlight.pdf?rev=0b979caa39eb41c6902b79ba95e66abb&amp;hash=CA9FD4BBAE20F767337117EFE49B6EEE</t>
  </si>
  <si>
    <t>https://www.michigan.gov/mdot/programs/research/research-projects/recently-completed-projects/spr-1706</t>
  </si>
  <si>
    <t>Michigan State University</t>
  </si>
  <si>
    <t>With data showing the flex route’s success by just about every metric, MDOT now has a proven and cost-effective strategy for consideration in mitigating congestion on other roadways in the future.</t>
  </si>
  <si>
    <t>Concrete Deterioration of Prestressed Bridge Beams</t>
  </si>
  <si>
    <t>07/31/2022</t>
  </si>
  <si>
    <t>The mild to significant concrete deterioration observed on many prestressed concrete (PSC) beam bridges constructed in the 1970’s and 1980’s was suspected to be due to alkali-aggregate reactivity (AAR) and other material compatibility issues. The inventory analysis and field inspections identified a total of 136 I-beam bridges (~12% of the I-beam bridge population) with material related distress in the beams. An agency developed element (ADE) is recommended to document fascia beam conditions since the concrete deterioration was limited to the bottom flange of the fascia beams. Also, a collection of photographs is provided in the report; these can be included in inspection manuals to provide better clarifications on the types of cracks observed on PSC beams. Moreover, two staining techniques were evaluated to select a suitable method to detect alkali-silica reaction (ASR) in concrete. Only uranyl acetate is capable of providing reliable results to effectively identify ASR. For load rating of beams with concrete deterioration, one of the major challenges is to identify the ineffective stands in a section. For I-beams, it is recommended to use 2.5 in. crack depth for longitudinal cracks at the bottom flange when the crack width is less than 0.016 in. to identify the ineffective strands. Guidelines are provided to identify the ineffective strands in box beams. A Mathcad calculation sheet was developed to calculate input data for AASHTOWare BrR for flexural load rating of distressed box beams. The same Mathcad can be used as a stand-alone tool for load rating of box beams. Breathable penetrating sealants and surface coatings were identified through an experimental program to protect concrete beams. Protectosil® BH-N, SIL-ACT® ATS-200, and Si-Rex 03 with Si-Primer performed better than the other products evaluated during this study.</t>
  </si>
  <si>
    <t>2016-0069 Z9</t>
  </si>
  <si>
    <t>309000.00</t>
  </si>
  <si>
    <t>Rick Liptak</t>
  </si>
  <si>
    <t xml:space="preserve">Prestressed concrete beams in Michigan’s bridges can experience cracking and other deterioration from a variety of causes, including the state’s harsh weather. Understanding the causes, both common and uncommon, and identifying where deterioration is occurring allows the Michigan Department of Transportation (MDOT) to effectively plan and prioritize bridge maintenance. New research addressed this need from several perspectives, including new bridge inspection guidelines, load rating calculations for damaged beams, and use of concrete coatings and sealants to protect and repair deteriorating concrete.
To identify bridges with concrete deterioration damage, researchers began by surveying MDOT’s regional bridge engineers and reviewing inspection reports for all 1,136 prestressed concrete beam bridges in the state for indications of alkali-aggregate reactivity and similar distress. Of this inventory, 136 bridges were found to have material-related deterioration on the beams.
A subsequent field inspection on a sampling of the bridges confirmed the damage and revealed similarities in where the deterioration generally occurred on the structures. With evidence of a relationship between crack characteristics and sun exposure, the research team conducted tests on the concrete to detect any gel produced by the materials’ reaction.
Researchers tested the performance of various protective coatings and penetrating sealants under extreme conditions. As heat from sunlight brings moisture to the concrete’s surface, the breathable protective coatings and sealants must allow for evaporation to control the internal relative humidity of the concrete.
</t>
  </si>
  <si>
    <t>https://www.michigan.gov/mdot/-/media/Project/Websites/MDOT/Programs/Research-Administration/Final-Reports/SPR-1703-Report.pdf?rev=f44f7b6896d94cdc9f50d622b5ff4583&amp;hash=B44E1D0485F4F83968CE190288444D45</t>
  </si>
  <si>
    <t>https://www.michigan.gov/mdot/-/media/Project/Websites/MDOT/Programs/Research-Administration/Research-Spotlights/SPR-1703-Spotlight.pdf?rev=05da0d72337349ae96fa8654fe007f92&amp;hash=0124AE993C32881E0BE4A7B3040972DF</t>
  </si>
  <si>
    <t>https://www.michigan.gov/mdot/programs/research/research-projects/recently-completed-projects/spr-1703</t>
  </si>
  <si>
    <t>Western Michigan University</t>
  </si>
  <si>
    <t>MDOT plans to implement as many of the recommendations as feasible. Using the ArcGIS tool to prioritize bridges, and adding to the database as more are identified, the agency will test the updated inspection guidelines, assessing beams for the reaction-based damage and calculating load ratings using the new methods. Finally, MDOT will evaluate the protective coatings and sealants on many types of concrete deterioration.</t>
  </si>
  <si>
    <t>Assessing System Performance of the Michigan Trunkline: Measures and Analytical Procedures for Planning and Operations</t>
  </si>
  <si>
    <t>08/01/2020</t>
  </si>
  <si>
    <t>The Moving Ahead for Progress in the 21st Century Act (MAP-21) required transportation agencies to use performance-based approaches, and there are federal guidelines and programs to help agencies develop performance management systems. For the performance management strategies to be effective, it is critical to establish performance measures that are practical and sensitive to planning and operational functions. Previously, the Michigan Department of Transportation (MDOT) provided the roadway inventory data in the Annual Sufficiency Report, which served as a planning tool and provided information that included the operational characteristics of the Michigan trunkline system. This report was retired in 2015. Given the lack of an up-to-date performance report, this study aims to identify and propose effective measures and analytical procedures for assessing the system performance of the Michigan trunkline system. To do so, first, the research team conducted a comprehensive review of literature regarding system planning performance management. Then, the research team explored the current state-of-the-practice by transportation agencies across the United States through a nationwide survey. Next, the research team performed a review of the MDOT current and historical practices regarding performance management. Subsequently, MDOT staff pertinent to performance management were interviewed to identify the current needs and gaps of the MDOT work areas in this regard. Then, the research team identified the potential system planning performance measures for the Michigan trunkline system, and a nationwide follow-up survey was carried out to determine the appropriate specifications (e.g., definition, calculation equations, thresholds, and targets) currently used by transportation agencies for the potential measures. Finally, the final recommendations and guidelines for the system planning performance management of the Michigan trunkline are provided. Based on the results of the study, total delay (and associated delay per mile for corridors), travel time index, planning time index, volume-to-capacity ratio, and level-of-service are the recommended measures for assessing the system performance of Michigan trunkline. The research team also presents the recommended specifications, data sources and tools to calculate the measures, as well as the reporting and communication methods for the selected measures are presented.</t>
  </si>
  <si>
    <t>2020-0783</t>
  </si>
  <si>
    <t>180205.00</t>
  </si>
  <si>
    <t>Robert Maffeo</t>
  </si>
  <si>
    <t xml:space="preserve">Measuring, tracking and forecasting the operational performance of the state’s highway system all help the Michigan Department of Transportation (MDOT) make strategic and cost-effective transportation decisions. New performance measures, developed from emerging and evolving data sources, focus on reducing delays and improving the reliability of travel times. These measures will help planners prioritize the agency’s improvement projects to better meet the current and future needs of the traveling public.
A comprehensive review of state and federal transportation system performance management resources was followed by a nationwide survey of state DOTs and metro¬politan planning organizations. Researchers asked about common performance mea¬sures and how they are used, data sources, analysis methods, and reporting strategies.
Researchers ranked potential measures by importance and relevance to three categories of uses: operational evaluation, project prioritization and short- and long-range transportation planning. A follow-up survey distributed to transportation agencies across the country provided information to determine parameters of the chosen performance measures, including definitions, thresholds, calculation methods, and targets.
</t>
  </si>
  <si>
    <t>Mary</t>
  </si>
  <si>
    <t>Hoffmeyer</t>
  </si>
  <si>
    <t>517-281-3441</t>
  </si>
  <si>
    <t>https://www.michigan.gov/mdot/-/media/Project/Websites/MDOT/Programs/Research-Administration/Final-Reports/SPR-1716-Report.pdf?rev=0d1516b30a1f436fbdf185682473fa99&amp;hash=A0D3C18F395B98B470B5F2CE1698224A</t>
  </si>
  <si>
    <t>https://www.michigan.gov/mdot/programs/research/research-projects/recently-completed-projects/spr-1716</t>
  </si>
  <si>
    <t xml:space="preserve">Updated performance measures will help MDOT planners assess system performance, identify needed improvements and ensure administration of the state’s highway operations align with the agency’s short- and long-term goals, including the Michigan Mobility 2045 Plan that outlines the state’s transportation objectives for the next 20 years. The revised indicators will also help MDOT more accurately predict and estimate the impacts of its investments, resulting in a more efficient allocation of resources.
Moreover, the data and visualization products potentially developed from this project, if properly adapted, could meet the needs of other units and programs across the agency.
</t>
  </si>
  <si>
    <t>Developing a Consistent Data Driven Methodology to Multimodal, Performance Based and Context Sensitive Design</t>
  </si>
  <si>
    <t>10/01/2019</t>
  </si>
  <si>
    <t>09/30/2022</t>
  </si>
  <si>
    <t>Transportation agencies have begun to adopt design practices that introduce greater flexibility and promote a more holistic approach to design as opposed to a strict adherence in designing to standards. This allows for explicit consideration of economic, social, and environmental resources as opposed to more traditional design strategies that are largely focused on physical aspects, standards, and specifications. This approach results in the development of transportation facilities that are well suited to contextual factors that are unique to communities, as well as the range of transportation users and modes that are expected to use these facilities.
The purpose of this project was to develop methods and tools that can be used at the early planning stage in order to aid the Michigan Department of Transportation (MDOT) in key design decisions, such as the consideration of specific travel modes and the selection of relevant cross-sectional characteristics. The study involved a review of state and national guidance focused on the selection of appropriate treatments to accommodate pedestrians and bicyclists, including associated decision criteria. A review was also conducted as to the availability of pertinent data sources at the statewide level. A review of best practices led to the identification of various pedestrian and bicyclist treatments for various site types. This information was supplemented by a review of current MDOT practices, culminating in the development of treatment matrices for four site types: (1) pedestrian segments; (2) bicycle segments; (3) midblock crossings; and (4) intersection crossings. For each site type, the corresponding matrices identify potential treatments that are appropriate based upon annual average daily traffic, speed limit, context, number of lanes, and median type. For each combination of these input variables, up to three prospective treatments were identified. To aid transportation agency staff in utilizing these matrices, a decision-support tool was developed using Visual Basic for Applications. The tool allows the user to enter site-specific information, which is then used to identify prospective treatments that can be applied across a range of scenarios. The content developed as a part of this project will assist MDOT in apply a consistent data-driven approach to highway design that is multimodal, performance-based, and context-sensitive.</t>
  </si>
  <si>
    <t>2019-0996</t>
  </si>
  <si>
    <t>300000.00</t>
  </si>
  <si>
    <t>John Martin</t>
  </si>
  <si>
    <t xml:space="preserve">In Michigan and across the United States, road design has historically focused on the needs of motor vehicles with intersections, lane characteristics and other features designed to accommodate anticipated traffic volumes. In recent years, design practices have expanded to also consider the needs of other road users, such as pedestrians and bicyclists, as well as the traits of the surrounding community. To support its planners and road designers in creating context-sensitive and inclusive infrastructure, the Michigan Department of Transportation (MDOT) developed a tool that leverages data to identify site-specific solutions that meet the needs of all road users.
To better understand the principles and benefits of context-sensitive design and identify national best practices, researchers examined previously published research and other publications. These resources showed that the tailored solutions that come from applying context-sensitive design principles to transportation projects are often more cost-effective and result in greater customer satisfaction than traditionally designed treatments, since those that are designed specifically for the characteristics of the location are better sized and equipped to accommodate the needs of the community. A review of the documents used by MDOT and other state transportation agencies to guide their highway design decisions also revealed several successful pedestrian- and bicycle-friendly strategies installed across the country, such as pedestrian traffic signals with push buttons and bike boxes at intersections.
Finally, to develop a methodology that would help MDOT’s planners and engineers identify appropriate transportation solutions for the scale and features of their surroundings, researchers combed through a variety of online databases to find reliable sources of information for traffic volumes, speed limits, population demographics, and land use data throughout Michigan. With data that can be scaled to four sizes of Michigan communities and applied to four different types of sites, including pedestrian segments, bicycle segments, midblock crossings, and intersections, planners gain a more holistic view of how the area is used as well as objective support for selecting traffic control devices, crosswalks and other treatments that increase safety and add value to the larger community.
</t>
  </si>
  <si>
    <t>5175997377</t>
  </si>
  <si>
    <t>https://www.michigan.gov/mdot/-/media/Project/Websites/MDOT/Programs/Research-Administration/Final-Reports/SPR-1719-Report.pdf?rev=c42b809743a24f92a189ada59534734d&amp;hash=0E9B58DEF8E7328F2E1DA6009CFBC339</t>
  </si>
  <si>
    <t>https://www.michigan.gov/mdot/-/media/Project/Websites/MDOT/Programs/Research-Administration/Research-Spotlights/SPR-1719-Spotlight.pdf?rev=c154e21763a84202b5bd366af27c0bb2&amp;hash=F3D4AC8730A1E94B29BB8A3E5450CA83</t>
  </si>
  <si>
    <t>https://www.michigan.gov/mdot/programs/research/research-projects/recently-completed-projects/spr-1719</t>
  </si>
  <si>
    <t>The new tools give MDOT’s designers and planners a consistent and data-driven approach to identifying possible highway design treatment options. Traditional transportation engineering standards will still need to be applied during the design phase to confirm that the options can be installed at specific sites. With better decision-making power that can be applied earlier in the design process, MDOT will be well equipped to collaborate with local communities and find thoughtful solutions that work for the location and the people who will use them. As a result, the state’s investments will be more cost-effective and valuable for everyone involved. After some finishing touches, MDOT hopes to make this tool available this year.</t>
  </si>
  <si>
    <t>Financial Benefits of Proposed Access Management Treatments</t>
  </si>
  <si>
    <t>12/14/2016</t>
  </si>
  <si>
    <t>06/30/2022</t>
  </si>
  <si>
    <t xml:space="preserve">Transportation access management is defined as systematic control of the design, spacing, operation, and locations of street connections, interchanges, driveways, and median openings on the roadway with the purpose of providing vehicle access while preserving the efficiency and safety of the entire transportation system. Access management is a proven method for maintaining and improving roadway capacity; traffic flow; and the safety of traffic, pedestrians, and bicyclists on rural and urban highways and streets. No locally calibrated tool existed that captures the complexity of the current and future public benefits of proposed access management for estimating the financial and other benefits and comparing them with the associated financial costs. Therefore, this study had three primary objectives: (1) Develop and Validate Benefits Estimation Methodology, (2) Compile and Derive Supporting Data for Benefits Estimation Methodology, and (3) Develop a Software Tool for Benefits Estimation. The result is a simple, straightforward benefits estimation methodology focused on benefits related to traffic operations, traffic safety, environmental impacts, and project costs. The methodology is facilitated by the two spreadsheet software tools that implement the benefits estimation and the calculation of traffic safety benefits, with Synchro/SimTraffic utilized for estimation of traffic operations and environmental impacts. Recommendations center around use of these software tools, expanding use of Synchro/SimTraffic, and developing a treatment database that could be used to develop future South Dakota-specific Crash Modification Factors (CMFs).
</t>
  </si>
  <si>
    <t>SD2016-05</t>
  </si>
  <si>
    <t>74214.00</t>
  </si>
  <si>
    <t>Andy Vandel</t>
  </si>
  <si>
    <t xml:space="preserve">Transportation access management is defined as systematic control of the design, spacing, operation, and locations of street connections, interchanges, driveways, and median openings on the roadway with the purpose of providing vehicle access while preserving the efficiency and safety of the entire transportation system. Access management is a proven method for maintaining and improving roadway capacity; traffic flow; and the safety of traffic, pedestrians, and bicyclists on rural and urban highways and streets. Access management methods include, but are not limited to, increasing the spacing between signals and intersections, managing access to/egress from driveways, median treatments (including the use of medians, indirect left-turns, etc.), use of frontage roads, providing turn lanes for heavy traffic movements, and land use policies. Each of these methods has safety and operational impacts (leading to financial and other benefits) as well as associated financial costs for implementing the changes and compensation to landowners for lost property or access. The decision of whether to implement a change often depends on the overall cost as well as the comparison of the cost relative to the expected benefits of the change.
Currently, no locally calibrated tool exists that captures the complexity of the current and future public benefits of proposed access management for estimating the financial and other benefits and comparing them with the associated financial costs. The benefits may be related to many local conditions including land use and zoning, roadway type and functional classification, traffic volumes, non-motorist volumes and characteristics, and the locations and other characteristics of access points. Given that many outcomes (i.e., safety and traffic operations) are related to human factors that are often unaccounted for in research, estimates for safety effects and operational changes associated with general access management methods can be made based on generally accepted practices. However, application of these practices can be cumbersome and inconsistent.
To address these issues, this study had three primary objectives: (1) Develop and Validate Benefits Estimation Methodology, (2) Compile and Derive Supporting Data for Benefits Estimation Methodology, and (3) Develop a Software Tool for Benefits Estimation. 
Through a review of the existing literature, and using the discussion and information obtained from the interviews, the research team was able to develop a methodology for estimating the financial benefits of several proposed access treatments and test/validate the methodology using urban and rural case studies.  The case studies were locations where access management treatments had been implemented.  The estimated results were then compared to the observed outcomes to validate the methodology.
Based on the literature review, interviews, and interactions with the project technical panel, the researchers were able to develop a software tool that estimates the benefits of proposed access management improvements.  The software was tested by estimating the benefits of the proposed access management treatments identified in two case studies. Comprehensive documentation of the software including the assumptions made, values used, instructions for using the software (including procedures for software configuration and maintenance) was also developed.  Furthermore, the researcher created a short tutorial for the software and a pamphlet for marketing the software to engineers and planners in South Dakota.
Development of a straightforward methodology to estimate benefits of access management treatments, along with software tools to facilitate analysis, should result in multiple benefits. With a straightforward methodology, the SDDOT can more effectively communicate with the public and concerned citizens regarding potential access management projects. A consistent approach should improve understanding. However, assessing effectiveness of communication and understanding is admittedly vague. Beyond that, the primary benefits result from implementation of the software within SDDOT. Using the software, analysts will follow a consistent analytical procedure with related calculations and results generated by the software rather than manually, saving time. These results will be consistent from project to project, supporting design and access management decisions. Additionally, consideration of the traffic operations, traffic safety, and environmental impact measures is key to an improved and sustainable transportation network. Again, evaluation of these potential benefits would rely on measurement of the impacts either by tracking time savings, decision-making impacts, and evaluation of traffic operations, traffic safety, and environmental impacts over time. Finally, local governments could use the methodology to develop access management policies applicable to land development review and justified by applying this methodology on prototypical land uses.
</t>
  </si>
  <si>
    <t>South Dakota State University</t>
  </si>
  <si>
    <t>Flood Mitigation Solutions</t>
  </si>
  <si>
    <t>07/01/2021</t>
  </si>
  <si>
    <t>09/01/2022</t>
  </si>
  <si>
    <t>In Pennsylvania DOT District 6 expanding watershed development is increasing demands on roadways and worsening flooding. This research addresses the fundamental question: “How can flood mitigation improve the safety and sustainability of a road network?” While many studies have sought to understand the impacts of hydrologic events on driving conditions and roadway surfaces, this research seeks to understand these impacts from a holistic system approach by applying technological advancements (LiDAR and near IR cameras) and harnessing the data revolution to identify actions that lead to greater resiliency in response to stormwater inundation of roadways. Here we analyze stormwater inundation of the roadway system impacts the safety, maintenance, operation, and ultimately the overall sustainability of a roadway network.</t>
  </si>
  <si>
    <t>FHWA-PA-2022-005-VU WO 003</t>
  </si>
  <si>
    <t>180981.00</t>
  </si>
  <si>
    <t>Heather Sorce</t>
  </si>
  <si>
    <t xml:space="preserve">
</t>
  </si>
  <si>
    <t xml:space="preserve">In the Pennsylvania Department of Transportation District 6, like most of the world, expanding watershed development is increasing demands on roadways and worsening flooding. These issues have the potential to be further exacerbated by factors such as urban growth and climate change. This cross-disciplinary research addresses the fundamental research question: “How can flood mitigation improve the safety and sustainability of a road network?” 
While many studies have sought to understand the impacts of hydrologic events on driving conditions and roadway surfaces, this study seeks to understand these impacts from a holistic system approach by harnessing the large datasets available and applying spatial analysis to define the areas of risk and the drivers influencing high risk, flood prone areas within the transportation network. Accomplishing this will allow PennDOT to better leverage their data as well as open data sources to identify issues of risk and actions that lead to greater resiliency in response to stormwater inundation of roadways. While this project focuses on Pennsylvania Department of Transportation’s (PennDOT’s) District 6, the work presented here is designed to be transferable to other PennDOT districts. 
In this study, we hypothesize that stormwater inundation of the roadway system impacts the safety, maintenance, operation, and ultimately the overall sustainability of a roadway network. In this task we address part of this hypothesis through identifying the variables that contribute to road network flooding. 
This report details three subtasks (1a, 1b, and 1c) to identify points of repeat inundation through environmental spatial statistics and establish the variables that contribute most substantially to stormwater inundation risk. We have accomplished this through the following task: 
# Task 1a -- Create a baseline of analysis techniques used in the field
# Task 1b -- Further holistic spatial analysis by developing preliminary work at Villanova University based on flood inundation data to identify flood inundation-prone locations withinmetro Philadelphia/ PennDOT District 6.
# Task 1c -- Create workflow to repeat this spatial analysis in additional locations.
In completing these tasks, we have created a literature review of the current state of flood prediction for DOTs in the US. We have also created a spatial analysis to identify flood risk hotspots within the District 6 roadway network. And, we have created a multiple regression analysis of environmental, physical, and infrastructure variables to predict bridge closures due to flooding. </t>
  </si>
  <si>
    <t xml:space="preserve">Brian </t>
  </si>
  <si>
    <t>Wall</t>
  </si>
  <si>
    <t>Pennsylvania Department of Transportation</t>
  </si>
  <si>
    <t xml:space="preserve">717.772.0827 </t>
  </si>
  <si>
    <t>400 North Street, 6th Floor East</t>
  </si>
  <si>
    <t>Harrisburg</t>
  </si>
  <si>
    <t>Pennsylvania</t>
  </si>
  <si>
    <t>17120</t>
  </si>
  <si>
    <t>https://www.penndot.pa.gov/ProjectAndPrograms/Planning/Research-And-Implementation/Documents/Flood%20Mitigation%20Solutions.pdf</t>
  </si>
  <si>
    <t>Pennsylvania Department of Transportation Bureau of Operations</t>
  </si>
  <si>
    <t>Rich Heineman, Technical Advisor
PennDOT Bureau of Operations
400 North Street, 6th Floor North
Harrisburg, PA 17120
Email: rheineman@pa.gov
Phone: 717.787.0459</t>
  </si>
  <si>
    <t>N/A</t>
  </si>
  <si>
    <t xml:space="preserve">Villanova University </t>
  </si>
  <si>
    <t>Villanova University
Department of Civil and Environmental Engineering
800 Lancaster Ave.
Villanova, PA 19085
Dr. Virginia Smith
Email: virginia.smith@villanova.edu</t>
  </si>
  <si>
    <t>180981</t>
  </si>
  <si>
    <t>The pilot evaluation concluded on 9/1/2022 with the submission of the research project final report detailing the methods utilized and the conclusions reached in regards to flood mitigation.
Although benefit exists in the ability to predict floods the costs involved with the specialized equipment and the time involved creating complex spatial data may impact budgets. A cost to benefit analysis would assist with determining possible implementation of the pilot study and if costs can be justified.
Additional research and evaluation is required before other implementation activities can begin.</t>
  </si>
  <si>
    <t>Developing Methodologies to Predict and Quantify the Benefits of Research that Creates Durable and Longer Lasting Highway Infrastructure</t>
  </si>
  <si>
    <t>01/03/2022</t>
  </si>
  <si>
    <t>12/31/2023</t>
  </si>
  <si>
    <t xml:space="preserve">This report provides the results of the benefit analysis for the five projects performed by Impactful Resilient Infrastructure Science and Engineering Consortium (IRISE). The first task performed as part of this research effort was a literature review. Current methodologies were evaluated to predict changes in highway infrastructure relative to longevity and resulting cost reductions due to innovations resulting from research. These existing methodologies, novel methods or new practices that were developed were considered for IRISE research projects based upon successful and meaningful results. Each of the projects was examined in detail to determine what types of unique benefits may be expected. It was determined that the benefits can be quantified based upon direct and indirect impacts. The benefits were documented to be significant. Based upon case studies performed reduced costs were projected in an individual project basis. Cost savings based upon overall project costs in Pennsylvania for related construction items were also substantial.
</t>
  </si>
  <si>
    <t>FHWA-PA-2022-011-IRISE WO 008</t>
  </si>
  <si>
    <t>142122.00</t>
  </si>
  <si>
    <t>Shelley Scott</t>
  </si>
  <si>
    <t>IRISE
The Impactful Resilient Infrastructure Science &amp; Engineering (IRISE) consortium was established in the Department of Civil and Environmental Engineering in the Swanson School of Engineering at the University of Pittsburgh to address the challenges associated with aging transportation infrastructure. IRISE is addressing these challenges with a comprehensive approach that includes knowledge gathering, decision making, material durability and structural repair. It features a collaborative effort among the public agencies that own and operate the infrastructure, the private companies that design and build it and the academic community to develop creative solutions that can be implemented to meet the needs of its members. To learn more, visit: https://www.engineering.pitt.edu/irise/.</t>
  </si>
  <si>
    <t xml:space="preserve">The transfer of new technologies into practice is the ultimate goal of research. Research to create more durable and longer lasting highway infrastructure has the objective of creating benefits to extend the life of highways and bridges that must be measured decades into the future. However, it is difficult to quantify and predict benefits for many of these advancements. This is due to the extended time frame and nature of the changes to realize the benefits in terms of user costs, capital costs and maintenance costs. Also, many of these benefits may be realized in the design and construction phases of highway infrastructure projects.
The purpose of this research project was to investigate methodologies to quantify research results and apply these to five research projects completed by IRISE.
The first task performed as part of this research effort was a literature review. Current methodologies were evaluated to predict changes in highway infrastructure relative to longevity and resulting cost reductions due to innovations resulting from research. These existing methodologies, novel methods or new practices that were developed were considered for IRISE research projects based upon successful and meaningful results.
During the next task, each of the five projects was examined in detail to determine what types of unique benefits may be expected. It was determined that the benefits can be quantified based upon direct and indirect impacts. Impact areas considered for each project included:
? Direct Economic Benefits
? Highway User Secondary Impacts
? Sustainability Considerations
? Scale of Research Impacts
After adoption of the strategies to quantify the benefits for each of the five projects, the benefits were determined. This was accomplished by collecting data on baseline conditions for each type of highway improvement under current designs or procedures and projecting benefits with implementation of the results. The quantification was performed on case studies and universal data sets depending upon the type of research project and availability of data. </t>
  </si>
  <si>
    <t>717.772.0827</t>
  </si>
  <si>
    <t>https://www.engineering.pitt.edu/contentassets/3db846ad711e46bbb1cf811d6011a0ee/1sheet_irise_earlyopening_012723_fnlhq.pdf</t>
  </si>
  <si>
    <t>https://www.engineering.pitt.edu/contentassets/aedb2643d595419faa1c48b99f462a54/1sheet_irise_rigidme_042722_fnlhq-1.pdf</t>
  </si>
  <si>
    <t>https://www.engineering.pitt.edu/contentassets/aedb2643d595419faa1c48b99f462a54/1sheet_irise_mcr_121322_fnlhq-1.pdf</t>
  </si>
  <si>
    <t>https://www.engineering.pitt.edu/contentassets/aedb2643d595419faa1c48b99f462a54/1sheet_irise_saferpvmnts_091422_fnlhq.pdf</t>
  </si>
  <si>
    <t>https://www.engineering.pitt.edu/irise/</t>
  </si>
  <si>
    <t>Nick Shrawder</t>
  </si>
  <si>
    <t>Nick Shrawder, Technical Advisor
PennDOT Bureau of Project Delivery
81 Lab Lane
Harrisburg, PA 17110
Email: nishrawder@pa.gov
Phone: 717.705.5997</t>
  </si>
  <si>
    <t xml:space="preserve">University of Pittsburgh IRISE </t>
  </si>
  <si>
    <t>IRISE
Department of Civil &amp; Environmental Engineering, 742 Benedum Hall
University of Pittsburgh
Pittsburgh, PA 15261
Dr. Mark Magalotti, P.E.
Email: mjm25@pitt.edu</t>
  </si>
  <si>
    <t>148122</t>
  </si>
  <si>
    <t xml:space="preserve">Five technology transfer one pagers were prepared and are included in project resources.
Cost benefit analysis for five IRISE Research Projects:
*Early Opening to Concrete Pavements: $123,654 per day; 
*Materials Compacted Repair:  Four Years @ $7,720,36;
*Pavement Surface Distresses Related to Pavement Marking: Two projects @ $1,937,772;
*PittRigid: Three Projects @ $8,231,495; 
*Remote-Controlled Technology Assessment for Safer Pavement Construction and QA/QC: 23 Injuries @ $779,549.
</t>
  </si>
  <si>
    <t xml:space="preserve">Enhancing Freeze-Thaw Resistance of Tennessee Concrete Mixes Through Improved Air Void Testing </t>
  </si>
  <si>
    <t>10/15/2019</t>
  </si>
  <si>
    <t>05/30/2022</t>
  </si>
  <si>
    <t>Freeze-thaw damage is a primary means of deterioration in areas that experience cold climate events. Tennessee experiences many freeze-thaw cycles as temperatures rise and fall above freezing for most of the winter and early spring months. The aim of this study was to test the applicability of determining the spacing factor using the super air meter (SAM) detailed in AASHTO T 395: Standard Method of Characterization of the Air-Void System of Freshly Mixed Concrete by the Sequential Pressure Method. The research looked at various concrete mixtures across the state to determine the applicability of adopting the SAM equipment into our quality assurance and acceptance programs.</t>
  </si>
  <si>
    <t>RES2020-09</t>
  </si>
  <si>
    <t>196580.00</t>
  </si>
  <si>
    <t>Jonathan Vest</t>
  </si>
  <si>
    <t>This study was awarded to the University of Tennessee – Knoxville (UTK) to access the applicability into the concrete quality assurance and acceptance programs. Performance-engineered mixture (PEM) specifications rely on the performance qualities of the concrete mixtures. Previously, the only viable method for determining freeze-thaw durability has been to complete ASTM C666: Standard Test Method for Resistance of Concrete to Rapid Freezing and Thawing. This test method is a time-consuming process that does not produce a meaningful value until well after 28-days. Correlating these values allows our team to use fresh property data to predict the freeze-thaw performance of the hardened concrete structures.
The methodology consisted of determining physical performance characteristics, including compressive strength, air void parameters, and freeze-thaw durability. The goal was to apply this approach to various mixtures across the state. Fourteen (14) total designs were examined. Designs ranged from the Class A and Class D concrete mixtures to Class SSC, Class CP, and a precast design. This approach allowed our team to see how this could affect multiple facets of the concrete industry in Tennessee.
The key findings indicate that a SAM number correlates sufficiently well to the freeze-thaw durability testing. The recommendations presented by UTK recommend a tiered approach to interpreting the SAM number – 0.2 being conservative, 0.2-0.3 being acceptable, and more than 0.3 being rejectable. These values give our team a basis to begin PEM trials with concrete producers.
TDOT has adopted a PEM specification for data collection. That update was implemented into the December 2022 supplemental specifications. The aim of the PEM initiative is to allow concrete producers and/or their customers to choose an innovative approach to create their concrete mix designs. The SAM research with UTK was a vital piece of the specification as it gave our team the confidence to put the specification in place using Tennessee materials.
Further, this study served as a basis to kickstart our own internal data collection study focusing on both the SAM and surface resistivity (SR) units – RES2023-27: Regional Rollout of the Super Air Meter (SAM) and Surface Resistivity (SR) for Performance Engineered Mixture Initiatives. This study will ensure our team has properly vetted all applicable data prior to fully implementing PEM into our quality acceptance program.</t>
  </si>
  <si>
    <t>Pawel</t>
  </si>
  <si>
    <t>Polaczyk</t>
  </si>
  <si>
    <t>Tennessee Department of Transportation</t>
  </si>
  <si>
    <t>6152532158</t>
  </si>
  <si>
    <t>James K. Polk Building, Suite 900</t>
  </si>
  <si>
    <t>505 Deaderick Street</t>
  </si>
  <si>
    <t>Nashville</t>
  </si>
  <si>
    <t>Tennessee</t>
  </si>
  <si>
    <t>37243</t>
  </si>
  <si>
    <t>https://www.tn.gov/content/dam/tn/tdot/long-range-planning/research/researchsummary/two-page-summaries-from-final-reports/res2020-two-pagers/RES2020-09_Summary_Report.pdf</t>
  </si>
  <si>
    <t>https://www.tn.gov/content/dam/tn/tdot/long-range-planning/research/final-reports/res2020-final-reports/RES2020-09_Final_Report_Approved.pdf</t>
  </si>
  <si>
    <t>Pawel Polaczyk 
505 Deaderick St Suite 900 Nashville, TN 37243 
615-253-2158
pawel.polaczyk@tn.gov</t>
  </si>
  <si>
    <t>196580</t>
  </si>
  <si>
    <t>University of Tennessee, Knoxville</t>
  </si>
  <si>
    <t>Dr. Baoshan Huang
University of Tennessee, Knoxville
419 John D. Tickle Building, Knoxville, TN 37996
Phone: 865-974-7713
E-mail: bhuang@utk.edu</t>
  </si>
  <si>
    <t>199929</t>
  </si>
  <si>
    <t>This study benefits TDOT in the following aspects:
A guideline on the use of SAM in Tennessee concrete mixes provided from this study. The guideline provides guidance to TDOT technicians, staff, and engineers regarding how to apply this new technology and how to improve the resistance of Tennessee concrete to freezing and thawing cycles. Improvement in the freeze thaw durability of concrete with less or no cracking. Extended service life of concrete structures. Significant cost savings to TDOT due to reduced maintenance and rehabilitation activities.
TDOT has adopted a PEM specification for data collection. That update was implemented into the December 2022 supplemental specifications. The aim of the PEM initiative is to allow concrete producers and/or their customers to choose an innovative approach to create their concrete mix designs. The SAM research with UTK was a vital piece of the specification as it gave our team the confidence to put the specification in place using Tennessee materials.
Further, this study served as a basis to kickstart our own internal data collection study focusing on both the SAM and surface resistivity (SR) units – RES2023-27: Regional Rollout of the Super Air Meter (SAM) and Surface Resistivity (SR) for Performance Engineered Mixture Initiatives. This study will ensure our team has properly vetted all applicable data prior to fully implementing PEM into our quality acceptance program.</t>
  </si>
  <si>
    <t>Statistically Analyzing DCP Data to Determine a Current State Modulus for Stabilized Reclaim Layers</t>
  </si>
  <si>
    <t>05/01/2022</t>
  </si>
  <si>
    <t>The Vermont Agency of Transportation has collected many sets of field Dynamic Cone Penetrometer (DCP) data relating to pavement design collected through Construction projects by the Contractor. The Agency has 6 sets of data in raw form and in different formats. Currently, the Agency is not using the DCP data collected. The Agency would like to understand the value of the DCP, if it can be used as a method of quality assurance for reclaimed stabilized base projects, and if so, what specifications are appropriate.</t>
  </si>
  <si>
    <t>VTRC 22-1</t>
  </si>
  <si>
    <t>28500.00</t>
  </si>
  <si>
    <t>Emily Parkany</t>
  </si>
  <si>
    <t xml:space="preserve">The purpose of this study is to determine through statistical analysis if the dynamic cone penetrometer (DCP) can be used as a reliable method of quality assurance to evaluate in-situ resilient modulus (MR) of a reclaimed stabilized base (RSB) in full depth reclamation (FDR) projects. DCP data collected by contractors from the RSB layer at the time of placement and compaction from five separate full-depth reclamation projects with RSBs was provided for this analysis. For comparison to the DCP data, MR determined from falling weight deflectometer (FWD) testing was obtained on three of these projects about 10 to 18 months following construction.
Specific deliverable of this research project include:
1.	Organizing the data, correlating to resilient modulus, and performing a statistical analysis of the data sets 
2.	Summarizing the results of the statistical analyses, and comparing to Agency provided targets/design assumptions
3.	Determining the inherent variability of the DCP test for this application
4.	Develop a working database where past data can be queried, and new data can be entered for use in the future to be able to adjust the current state.
This project provided the result that DCP should not be used for Quality Acceptance during paving projects because subbases have not stabilized during construction.  This is a change in guidance from former FHWA staff.  Instead, the Agency is excited about appropriate uses of DCP including a reduction in cores needed during project scoping and the potential for getting a better picture of the road base during preliminary design.  This project resulted in a follow-up project to use DCP to better identify the resilient modulus in order to save money on roadway design.  (WIth the better DCP values, the roadway can be less conservatively designed, potentially saving $500,000 per mile.)
</t>
  </si>
  <si>
    <t>Emily</t>
  </si>
  <si>
    <t>Parkany</t>
  </si>
  <si>
    <t>Vermont Agency of Transportation</t>
  </si>
  <si>
    <t>https://vtrans.vermont.gov/sites/aot/files/Research/VTrans%20DCP%20Evaluation%20of%20Reclaimed%20Stabilized%20Base%20Report%20%28FINAL%29%20-%20508.pdf</t>
  </si>
  <si>
    <t>https://vtrans.vermont.gov/planning/research/projects/DCP</t>
  </si>
  <si>
    <t>https://vtrans.vermont.gov/planning/research/projects/22-1</t>
  </si>
  <si>
    <t>FHWA SPR-B</t>
  </si>
  <si>
    <t>36368</t>
  </si>
  <si>
    <t>GeoDesign</t>
  </si>
  <si>
    <t>This small project resulted in these numerous findings:
• DCP testing was performed too soon after placement and compaction 
of the reclaimed stabilized base. (Insufficient curing time).
• DCP and FWD testing need to be performed at the same time, 
conditions, and locations for a suitable comparison.
• DCP is unlikely to be a reasonable tool to evaluate MR for a cement 
stabilization since expected values are above the useful range of DCP.
• DCP could potentially be used to evaluate MR of asphalt emulsion 
stabilizations, but additional testing is required. The outline of a 
suggested testing program has been provided.
• Use of DCP in a performance based specification for a reclaimed 
stabilized base may be impractical. 
• For VTrans purposes, DCP use may be better suited to the 
characterization of existing unbound base, subbase, and subgrade 
materials at the design level. 
We learned to change a practice to require DCP during performance based stabilized bases.  We are excited about DCP as a tool for better (and cheaper) determination of subbase composition in order to better (and more cheaply)  design our roadway reconstruction projects.</t>
  </si>
  <si>
    <t>Effectiveness of Rectangular Rapid Flashing Beacons (RRFBs) at Mid-Block Crosswalks</t>
  </si>
  <si>
    <t>01/01/2021</t>
  </si>
  <si>
    <t>The objective of this study is to evaluate the effectiveness of RRFBs in small and rural community contexts. We first review prior literature on RRFB effectiveness to synthesize context-specific guidance for its use. We then use a rigorous observational research design to extend this prior knowledge by evaluating the effectiveness of RRFBs in the context of small and rural communities in Vermont. Our analysis focuses on the extent to which RRFBs are effective in the Vermont context. We also evaluate whether RRFBs are effective in both central and rural transition zone contexts in Vermont communities. Finally, we close with recommendations for updating Vermont’s RRFB guidelines.  We discovered that not all VT installations follow VT and FHWA design and the locations that were compliant often led to fewer pedestrian-vehicle interactions.  RRFBs generally reduce interactions and driver speed when pedestrians are present.  Unlike similar studies, this project compares rural and town highway intersections with RRFBs with non-instrumented intersections.</t>
  </si>
  <si>
    <t>VTRC 20-3</t>
  </si>
  <si>
    <t>128000.00</t>
  </si>
  <si>
    <t>The objective of this study is to evaluate the effectiveness of RRFBs in small and rural community contexts. We first review prior literature on RRFB effectiveness to synthesize context-specific guidance for its use. We then use a rigorous observational research design to extend this prior knowledge by evaluating the effectiveness of RRFBs in the context of small and rural communities in Vermont. Our analysis focuses on the extent to which RRFBs are effective in the Vermont context. We also evaluate whether RRFBs are effective in both central and rural transition zone contexts in Vermont communities. Finally, we close with recommendations for updating Vermont’s RRFB guidelines.
Unlike similar studies, this project compares rural and town highway intersections with RRFBs with non-instrumented intersections.  Based on the findings from the literature review and our observations of the effectiveness of RRFBs in the Vermont context, we make several recommendations for updating the 2019 VTrans Guidelines for Pedestrian Crossing Treatments. We suggest expanding the range of roadway types considered for RRFB installation, emphasizing RRFB design features that are not always used in practice, and supplementing the considerations for the types of users and concerns that merit consideration for RRFBs.
This project has already had an impact in Vermont in helping the Agency identify where RRFBs will be most effective and how to guide towns to effective installations.</t>
  </si>
  <si>
    <t xml:space="preserve">Emily </t>
  </si>
  <si>
    <t>https://vtrans.vermont.gov/planning/research/projects/RRFB</t>
  </si>
  <si>
    <t>https://vtrans.vermont.gov/sites/aot/files/Research/Final_RRFB_Evaluation_March21_2023_0.pdf</t>
  </si>
  <si>
    <t>https://vtrans.vermont.gov/planning/research/projects/20-3</t>
  </si>
  <si>
    <t>FHWA SPR-B funds</t>
  </si>
  <si>
    <t>128000</t>
  </si>
  <si>
    <t>University of Vermont</t>
  </si>
  <si>
    <t>The primary outcome of this project includes more refined guidance on conditions that warrant the use of RRFBs at midblock crossings across Vermont. This guidance will be incorporated into the existing Agency guidance on use of RRFBs and also will be used by reviewers of grant applications for RRFBs to determine whether they are a good public investment. This benefit could be quantified by counting the number of times the revised guidance is accessed. If the research findings point to a more restrictive guidance on the use of RRFBs, cost savings associated with changes in RRFB guidelines could be evaluated.</t>
  </si>
  <si>
    <t>Rapid Pothole Repair in Concrete Bridge Decks</t>
  </si>
  <si>
    <t>Using traditional methods to repair potholes in reinforced concrete (RC) bridge decks is time-consuming and requires significant manpower and equipment. However, commercially available epoxies and similar materials 
provide a repair option that does not require saw cutting the deck around the pothole, concrete removal, and 
replacement. Researchers laboratory tested three epoxies to identify which is best for pothole repairs. Based on 
assessments of substrate penetration times and set times for epoxy and epoxy mortar, as well as compressive 
strength gain over time for epoxy mortar, researchers selected Sikadur 52 for static and dynamic bending tests 
using small-scale beams with simulated potholes and as well as field testing. Static tests evaluated (1) the 
performance of repair patches on specimens with varying pothole surface roughness, (2) the use of crushed 
concrete to fill the pothole, and (3) the addition of pea gravel as the primary aggregate of the epoxy mortar. 
Dynamic tests were carried out for different epoxy mortar cure times to determine the minimum amount of time 
lanes should be closed to traffic while the material cures. Field testing evaluated the use of epoxy to repair 
potholes on the decks of four bridges in KYTC Districts 06, 07 and 08. At ambient temperatures = 70°F, the material 
set up rapidly and affected traffic lanes were reopened to traffic within two hours. The repair method is more 
effective and economical for potholes where the cracked concrete material is still in place. Sikadur 52 is a useful 
material for patching potholes in side-by-side box beam bridges, where traditional methods of repair may not be 
feasible. Fewer personnel and less equipment are needed to apply epoxy than a typical cement-based repair 
mortar application. Subsequent field inspections of the deck repairs found no distress on the epoxy repair patches. </t>
  </si>
  <si>
    <t>21-607</t>
  </si>
  <si>
    <t>149982.00</t>
  </si>
  <si>
    <t>Josh Rogers</t>
  </si>
  <si>
    <t>Rapid Pothole Repair in Concrete Bridge Decks.</t>
  </si>
  <si>
    <t>The project demonstrated that potholes on bridge decks could be repaired in two different manners and in less time than traditional methods.   Deck failures could be repaired with existing cracked concrete or by removing existing material and replacing with an aggregate and epoxy mix.  This not only allows for more locations to be addressed during a lane closure but saves time and worker exposure to traffic.</t>
  </si>
  <si>
    <t>Jarrod</t>
  </si>
  <si>
    <t>Stanley</t>
  </si>
  <si>
    <t>Kentucky Transportation Cabinet</t>
  </si>
  <si>
    <t>50027824090</t>
  </si>
  <si>
    <t>200 Mero Street</t>
  </si>
  <si>
    <t>Frankfort</t>
  </si>
  <si>
    <t>Kentucky</t>
  </si>
  <si>
    <t>40324</t>
  </si>
  <si>
    <t>https://youtu.be/1QTULA_ptxI</t>
  </si>
  <si>
    <t>https://youtu.be/LrBdWSoAxmM</t>
  </si>
  <si>
    <t>Kentucky Transportation Center</t>
  </si>
  <si>
    <t>If the products and methods are used statewide the benefit could be in the millions.  This product allows for: increased productivity, more efficient (repair once), reduces workforce exposure to hazards, and reduces lane closures.  Most bridge deck repairs in urban areas must be conducted at night to reduce traffic conflicts so this product could reduce overtime as well.</t>
  </si>
  <si>
    <t xml:space="preserve">Bridge Project Prioritization  </t>
  </si>
  <si>
    <t>07/01/2020</t>
  </si>
  <si>
    <t xml:space="preserve">Kentucky’s 14,000+ bridges are key nodes within the state’s surface transportation network. They facilitate the movement of freight, commercial vehicles, and personal vehicles alike. Historically, the Kentucky Transportation Cabinet (KYTC) has prioritized bridge maintenance projects using sufficiency ratings. These ratings are based on three factors — structural adequacy and safety, design obsolescence, and an asset’s importance within the roadway network. Although useful, sufficiency ratings do not account for factors that should be considered during the prioritization process (e.g., condition factors, risk). To address the shortcomings associated with using sufficiency ratings, KYTC — with the assistance of the Kentucky Transportation Center — has developed and implemented a new Enhanced Bridge Prioritization Index. Sixteen factors distributed across three categories (Condition, Mobility, and Risk) are used to calculate index scores for each structure. Each factor is weighted in proportion to its contribution to the overall index. The Condition category makes up the largest part of the index, accounting for 68% of the overall score. Scores range between 0 and 1. A bridge that receives a score of 0 is the lowest priority, while a bridge that earns a score of 1 ranks as the highest priority. Following successful testing, over the next few budget cycles KYTC intends to use the Enhanced Bridge Prioritization Index. As part of this effort, the agency will evaluate the index’s performance and make revisions as needed.   </t>
  </si>
  <si>
    <t>21-599</t>
  </si>
  <si>
    <t>224461.00</t>
  </si>
  <si>
    <t>Tracy Nowaczyk</t>
  </si>
  <si>
    <t>Bridge Project Prioritization</t>
  </si>
  <si>
    <t>The prioritization method developed by KTC will allow the Cabinet to equally target funds for preventative maintenance, rehabilitation and full replacement of structures statewide and maintain a program that consistently improves the conditions of all structures in the state.  By avoiding the "worst project first" methods this allow for projects over a much larger percentage of the total assets.</t>
  </si>
  <si>
    <t>5027824090</t>
  </si>
  <si>
    <t>https://uknowledge.uky.edu/ktc_researchreports/1748/</t>
  </si>
  <si>
    <t>Construction and Materials Best Practices for Concrete Sidewalks (two Phases)</t>
  </si>
  <si>
    <t>10/25/2019</t>
  </si>
  <si>
    <t xml:space="preserve">The rapid deterioration of concrete sidewalks caused by scaling is a ubiquitous problem faced by transportation agencies in cold weather regions. This research project, comprised of a 34-month effort in two-phases, investigated key factors affecting the durability of concrete sidewalks and identified the best practices to be incorporated into concrete sidewalk materials and construction specifications to mitigate surface scaling damage induced by freeze-thaw cycles in the presence of deicing chemicals. Recommendations based on findings and in combination with referenced standards are provided, covering the range of variables studied in this research. The findings and recommendations have supported MassDOT’s updates to its Construction Specifications and led to new concrete construction exterior work trainings for both MassDOT and municipal DPW employees.   </t>
  </si>
  <si>
    <t>109600-1</t>
  </si>
  <si>
    <t>535185.00</t>
  </si>
  <si>
    <t>Richard Mulcahy, Research and Materials, MassDOT</t>
  </si>
  <si>
    <t xml:space="preserve">Due to the rapid deterioration of concrete sidewalks caused by scaling statewide, it is urgent that concrete practices and materials be studied to determine their effect on the durability of concrete. The Commonwealth of Massachusetts experiences extreme winter weather conditions which has led to rapid degradation due to scaling of concrete sidewalks, leading to costly maintenance and reconstruction costs. Causes for concrete scaling have long been a heated debate between infrastructure owners, contractors and concrete producers; collaboration among key stakeholders is necessary to address the concrete durability issue. This research project is a collective effort among the Massachusetts Department of Transportation (MassDOT), UMass-Amherst, the National Ready Mixed Concrete Association (NRMCA), Construction Industries of Massachusetts, Inc., and Massachusetts Concrete &amp; Aggregate Producers Association (MaCAPA), and it aims to identify best practices for concrete sidewalk materials and construction through systematic data collection and scientific evidence. Determining the best practices to limit the effects of winter weather conditions on concrete sidewalks maximizes the efficiency of the materials and other costs of construction while minimizing the need for maintenance and re-building costs that the State funds to maintain and rebuild. 
The study involved an in-situ experimental study accompanied by laboratory testing and quantitative analyses to determine key factors that impact sidewalk performance and durability. The primary variables considered in the study were concrete mix design (aggregate/paste optimization, air content, and cementitious material replacements), workmanship (delivery, placement, sealing, curing), and deicing treatment. A total of 102 sidewalk panels (54 in Phase I in cold weather conditions and 48 in Phase II in hot weather conditions) with varied mixture design, placement, finishing and curing methods were placed and subjected to two different winter treatment methods. These sidewalk panels were regularly monitored via a photogrammetry protocol designed to assess scaling quantitively. Parallel to this effort, freeze-thaw testing, scaling testing, and testing to determine the constituent materials in and makeup of the concrete mixes were conducted. Petrographic analysis of 87 cores extracted from scaled portions of the in-situ sidewalk specimens was performed to determine the causes of premature scaling observed in the panels. Collectively, the results indicate that sidewalk performance can be controlled through a combination of optimized mix design formulation, proper pre-placement, placement, finishing, curing, cold and hot weather concreting practices, contractor quality control, and department acceptance.
The study results and recommendations were implemented through training and specification development. Sponsored by MassDOT, a NRMCA Concrete Exterior Finisher Certification Course has now been offered through the UMass Transportation Center/Baystate Roads to both MassDOT construction staff and municipal DPW personnel. The study conclusions and recommendations provided solid foundations for MassDOT’s updates to its Construction Specifications: Subsection 701 Cement Concrete Sidewalk, Pedestrian Ramps, and Driveways; New Section M4 Materials Specification Development- Cement Concrete. Cementitious, Curing, Sealing, and Constituent Materials and Products; and New Concrete Construction Specifications Development.
</t>
  </si>
  <si>
    <t>Lily</t>
  </si>
  <si>
    <t>Oliver</t>
  </si>
  <si>
    <t>Massachusetts Department of Transportation</t>
  </si>
  <si>
    <t>(857) 368-9025</t>
  </si>
  <si>
    <t>10 Park Plaza</t>
  </si>
  <si>
    <t>Suite 4150</t>
  </si>
  <si>
    <t>Boston</t>
  </si>
  <si>
    <t>MA</t>
  </si>
  <si>
    <t>02116</t>
  </si>
  <si>
    <t>https://www.mass.gov/doc/construction-and-materials-best-practice-for-concrete-sidewalks-final-report/download</t>
  </si>
  <si>
    <t>https://www.mass.gov/doc/construction-and-materials-best-practice-for-concrete-sidewalks-research-summary/download</t>
  </si>
  <si>
    <t>https://www.mass.gov/doc/construction-materials-best-practices-for-concrete-sidewalks-phase-2/download</t>
  </si>
  <si>
    <t>535185</t>
  </si>
  <si>
    <t>University of Massachusetts Amherst</t>
  </si>
  <si>
    <t>Dr. Sergio Brena, Dr. Kara Peterman, Rhyan Sullivan, Research Assistant, 131 Natural Resources Way, Amherst, MA 01002</t>
  </si>
  <si>
    <t xml:space="preserve">The most direct goal of this applied research is to prevent or minimize surface scaling damage to concrete sidewalks. Constructing and maintaining concrete sidewalks that are more durable to extreme weather has direct safety, cost saving and health benefits for any region located in a cold climate.  Safe and reliable sidewalk conditions will allow pedestrians and people using mobility-assistive equipment to get to where they need to go safely and comfortably and thus encourage walking and micro-mobility activities for short-distance trips. Durable concrete sidewalks also means the costs of the replacements or reconstruction of concrete sidewalks before their anticipated lifespan can be prevented, such costs include direct construction costs and traffic control costs, and exposing pedestrians to safety risks when sidewalks are not in service. 
The final report from phase 1 has been downloaded by 166 viewers since the report publication in May of 2021 indicating a wide interest in the research findings and implications. The Concrete Sidewalks webinar was provided to disseminate phase 1 research findings with a total audience of 88 attendees. Roughly 9% from Academia, 9% - DOT, 2% - MassDOT, 13% - Private, and 70% - Town.
</t>
  </si>
  <si>
    <t>Uncovering the Root Causes to Truck Rollover Crashes on Ramps</t>
  </si>
  <si>
    <t>04/01/2021</t>
  </si>
  <si>
    <t>Heavy truck rollover crashes on highway ramps account for a significant percent of overall truck crashes on highways and cause major disruptions to highway network performance. Such crashes often block the entire ramp resulting in hours of congestion and potentially leading to secondary crashes. This study investigated the primary causes of truck rollovers in Massachusetts by analyzing information extracted from police crash report narratives, characteristics of high-risk ramp conditions, and vehicle trajectories generated by computer artificial intelligence (AI) algorithms from ramp traffic videos. Analysis of crash report narratives revealed speeding was identified as the predominant cause for heavy truck rollover crashes at highway ramps. A comprehensive review of literature and best practices suggested that certain patterns of pavement markings and dynamic speed warning signs are cost-effective in reducing vehicle speed improving safety at highway ramps. Additionally, this research utilized drones to collect ramp traffic video data at seven high-risk ramps and developed an Oriented Mask-RCNN model for vehicle detection, along with several other algorithms for tracking vehicles, extracting vehicle trajectories, and identifying high-risk events such as unsafe and last-minute lane changes. The trajectory analysis provided important insights into driver behavior at or near highway ramps, including speeding and other risky maneuvers, which informed the development of targeted safety strategies and could serve as a valuable tool for supporting road safety audits.</t>
  </si>
  <si>
    <t>113772</t>
  </si>
  <si>
    <t>120000.00</t>
  </si>
  <si>
    <t>Lily Oliver</t>
  </si>
  <si>
    <t xml:space="preserve">In the United States, heavy truck-related crashes accounted for 7.9% of total crashes in 2020, but disproportionately 12.4% of total fatal crashes. Crashes involving heavy trucks usually occur on highways and tend to have significant impacts on highway network performance. For example, each truck rollover crash typically takes over 3 hours to clean up. Nationwide, approximately 11% of total truck crashes occurred on highway ramps, with 44~52% of them involving rollovers. The sharp horizontal curves of highway ramps make them hotspots for truck rollover crashes. Such crashes can block the entire ramp and cause severe congestion. Understanding the primary causes of ramp truck rollover crashes is crucial for developing effective crash risk mitigation strategies, improving highway safety, and enhancing traffic operational reliability. 
Based on a study by Wang and Council published in 1999, the annual cost of ramp single-vehicle truck rollovers for the entire U.S. in 1995 was estimated to be between $405M and $460M, assuming there were between 4,400 and 5,000 ramp truck rollovers each year. Given inflation, this is equivalent to an annual cost between $798M and $906M in 2023. This estimate is only for the direct costs associated with “human capital”, medical related, emergency services, property damage, loss-of-productivity, and loss-of-quality of life. In a recent National Highway Traffic Safety Administration (NHTSA) report, the average congestion cost (including emissions, wasted fuel, and delay) per fatal crash in 2019 dollars is $121,998 ($143,957 in 2023 dollars) for interstate highways. Since heavy truck crashes usually block the entire ramp and cause severe congestion, using $143,957/crash can be a conservative estimate. This is equivalent to $633M - $720M per year. Therefore, the total cost of ramp truck rollovers nationwide is between $1.4B - $1.6B. Note that the methodologies developed in this study can be extended to reduce other types of crashes for all vehicles.
This study investigated the main causes of truck rollovers on Massachusetts highway ramps by analyzing information extracted from police crash report narratives, characteristics of high-risk ramps, and vehicle trajectories generated by Artificial Intelligence (AI) algorithms from ramp traffic videos. The narratives of all ramp truck rollovers in Massachusetts between January 2015 and February 2022 were reviewed. The locations and types of traffic signs, slopes, and curve radii of seven identified highway ramps were also carefully examined along with the trajectory analysis results. The study found that over 95% of ramp truck rollovers were single-vehicle crashes with speeding as the predominant direct cause, accounting for 56% of all heavy truck rollovers. Based on the analysis, some practical and specific safety improvement recommendations are provided. A thorough literature and best practice review indicated that certain patterns of pavement markings and dynamic speed warning signs are effective low-cost countermeasures in reducing vehicle speed at highway ramps. MassDOT is considering systematically piloting the dynamic speed warning signs and certain patterns of pavement markings at suitable ramps to verify their effectiveness while being mindful of relevant MTUCD requirements.   
Drones are demonstrated to be a convenient and productive tool for short-term traffic data collection. They can be quickly deployed and are effective in addressing the occlusion problem often encountered by roadside sensors. The Oriented Mask-RCNN vehicle detection and Savitzky-Golay filter tracking algorithms developed in this study performed satisfactorily on the traffic videos captured by drones and generated accurate vehicle trajectories. Based on these trajectories, additional algorithms were developed that successfully detected risky events, such as unsafe and last-minute lane changes, approaching too fast, and following too closely. These risky events provided detailed and invaluable information that is not readily available in crash reports, such as what traffic control and roadway geometry features may have contributed to truck speeding. The suite of algorithms developed through this study can be adapted to model trajectories at other transportation facilities, and they are currently being modified and utilized in an ongoing MassDOT research project to evaluate the effects of different work zone configurations and traffic control devices on driver behavior, as well as their impacts on work zone safety and mobility.  
Another major contribution of this study is demonstrating the advantages of combining network screening with a detailed trajectory-based safety analysis approach. While network screening is helpful in identifying crash hotspots, it may not reveal the root causes of crashes, as such information is not self-evident from the spatial and temporal disruptions of crashes or even the crash narratives, making it difficult to develop effective safety strategies. The trajectory-based safety analysis approach employed in this study bridges this gap by capturing risky events, providing valuable insights into the underlying causes of such incidents. This information can then be used to develop targeted and cost-effective safety strategies. The developed trajectory-based safety analysis algorithms can be extended to model other transportation facilities, such as intersections, horizontal curves, and mid-block pedestrian crossings, and they are currently being modified and utilized in an ongoing MassDOT research project to evaluate the effects of different work zone configurations and traffic control devices on driver behavior. It is expected that trajectory-based safety analysis will play an increasingly important role in future traffic safety studies. 
</t>
  </si>
  <si>
    <t>https://www.mass.gov/doc/uncovering-the-root-causes-to-truck-rollover-crashes-on-ramps/download</t>
  </si>
  <si>
    <t xml:space="preserve">Massachusetts Department of Transportation </t>
  </si>
  <si>
    <t>Lily Oliver hongyan.oliver@dot.state.ma.us Massachusetts Department of Transportation Office of Transportation Planning- Research 10 Park Plaza Suite 4150 Boston, MA 02116</t>
  </si>
  <si>
    <t>120000</t>
  </si>
  <si>
    <t>University of Massachusetts Lowell</t>
  </si>
  <si>
    <t>Yuanchang Xie, Ph.D., P.E., Professor
Dept. of Civil and Environmental Engineering
University of Massachusetts Lowell
Office: Shah Hall 200N
Tel: (978) 934-3681
Email: Yuanchang_Xie@uml.edu</t>
  </si>
  <si>
    <t xml:space="preserve">The most obvious benefits of this study include safety improvement by reducing primary and secondary crashes, mitigating congestion resulting from crashes, decreasing delay, emissions and wasted fuel consumption, and improving travel time reliability. With a clear understanding of the major causes of ramp truck rollovers, MassDOT can develop and deploy effective countermeasures at both the program level and specific sites. MassDOT is currently considering systematically piloting the dynamic speed warning signs and certain patterns of pavement markings identified through this research at suitable ramps to verify their effectiveness while being mindful of relevant MTUCD requirements.      
The primary innovation of this study is to use Artificial Intelligence (AI) techniques to analyze traffic videos and automatically track truck patterns and trajectories within travel lanes to better understand causes of truck rollovers. The trajectory-based safety analysis approach and the AI algorithms developed through this research provide detailed and intuitive trajectory data that can generate invaluable insights into hazardous driver behavior near highway ramps, and help identify potential contributing factors like traffic control to develop effective safety strategies. This approach can also be extended to model the trajectories of other road users making it a powerful tool for enhancing highway safety and improving traffic system reliability within the road safety audit toolbox. Additionally, the experience gained through this project suggests that drones equipped with appropriate sensors can be deployed rapidly and serve as a productive and advantageous means for collecting traffic data for safety analysis.
The Truck Rollover study webinar was provided to disseminate research findings with a total audience of 145 attendees.  Roughly 6% were Academia, 43% were MassDOT/MBTA, 16% other DOTs , 12% other Public Agency, 16% Private Sector, and 16% Other.
</t>
  </si>
  <si>
    <t xml:space="preserve">Feasibility Study of GRS Systems for Bridge Abutments in Oklahoma </t>
  </si>
  <si>
    <t>10/01/2014</t>
  </si>
  <si>
    <t>09/30/2019</t>
  </si>
  <si>
    <t>Geosynthetic Reinforced Soil (GRS) technology consists of closely-spaced layers of geosynthetic reinforcement and compacted granular fill material. The GRS Integrated Bridge System (IBS) technology has been developed primarily over the last decade through extensive support and promotion by the Federal Highway Administration as a viable and cost-effective bridge construction alternative to the conventional, deep-foundation abutment systems for local and county roads across the United States. While the economic advantage of GRS-IBS over the conventional abutment systems has been demonstrated in many projects in different states, it has been observed that their cost savings and reduced construction time could significantly diminish in the case of larger and taller GRS abutments. Therefore, one main purpose of this study was to test and quantify the anticipated advantages of large concrete blocks for the facing of GRS-IBS abutments through large-scale laboratory tests at OU  and a possible field project.</t>
  </si>
  <si>
    <t>SPRY-0010(073)RS</t>
  </si>
  <si>
    <t>371302.00</t>
  </si>
  <si>
    <t>Teresa Stephens</t>
  </si>
  <si>
    <t>In this study, a set of six instrumented full-scale (8 ft-high) GRS abutment models were constructed and load tested at an outdoor test station to study the influences of facing type, reinforcement spacing, fill aggregate and compaction effort on the structural performance and construction speed of GRS bridge abutments in the field. Different GRS models examined include open-graded and dense-graded aggregates, hollow concrete masonry units (CMU) and larger (i.e. 24” × 24” × 48”) solid concrete blocks, 8-inch and 12-inch reinforcement spacing, and reduced versus recommended compaction efforts. Results of the study showed that use of large concrete facing blocks instead of CMU can indeed improve both the structural performance and construction speed of GRS bridge abutments. Models with large-block facing tested in this study (i.e. Models #2 and #3) were easier to compact during construction and consistently showed smaller deformations relative to the otherwise identical control model (Model #1). The influence of backfill compaction on the structural performance of GRS abutments was also demonstrated and quantified. It was shown that models built using recommended compaction effort (i.e. Models #4 and #5) showed significantly smaller settlements and facing lateral deformations under the surcharge load when compared to the control model that had been built with reduced compaction effort (Model #1).
It was also observed that repeat construction of GRS abutments by the research team during the course of this project led to faster construction of subsequent model abutments. The practical implication of this finding is that widespread adoption and more frequent construction of GRS-IBS projects by the counties and cities across the state can lead to further cost savings and reduced traffic disruptions due to shorter construction periods.
Finally, regular survey of three recent GRS-IBS projects in Caddo County, OK during the period of this project has shown that all three bridges have performed very well with no sign of differential settlements or other serviceability problems. One of these GRS bridges was built using the same large concrete blocks that were used in the full-scale tests reported in this study and constitutes the first large-block-facing GRS-IBS in Oklahoma.</t>
  </si>
  <si>
    <t>GRS-IBS Bridge Abutment Construction using Various Sized Masonry Blocks</t>
  </si>
  <si>
    <t xml:space="preserve">This methodology for abutment construction is aimed to provide a financial solution for smaller scale bridge building. Post construction results indicate less than minimal settling even after torrential rain events. </t>
  </si>
  <si>
    <t>Teresa</t>
  </si>
  <si>
    <t>Stephens</t>
  </si>
  <si>
    <t>Oklahoma Department of Transportation</t>
  </si>
  <si>
    <t>4054155825</t>
  </si>
  <si>
    <t>200 NE 21st Street</t>
  </si>
  <si>
    <t>Oklahoma City</t>
  </si>
  <si>
    <t>Oklahoma</t>
  </si>
  <si>
    <t>73131</t>
  </si>
  <si>
    <t>Results of this study have provided further verification  that GRS-IBS projects can indeed serve as viable and cost-effective solutions for the reconstruction or replacement of numerous local and county bridges that are functionally obsolete or structurally deficient relative to the current stability and performance requirements.</t>
  </si>
  <si>
    <t>Continuing Toward Implementation of Performance Engineered Concrete Mixtures for Durable and Sustainable Concrete</t>
  </si>
  <si>
    <t>08/01/2019</t>
  </si>
  <si>
    <t>Extensive research in recent decades has led to new understanding of concrete deterioration mechanisms, advancements in concrete mixture design, and development of better field and laboratory tests for QA and QC. With this new knowledge, an FHWA initiative is underway to improve the performance of concrete infrastructure through performance engineered concrete mixtures (PEM). 
Work included in this project leveraged progress from the initial efforts of NCDOT to move towards a specification for PEM initiated as part of NCDOT RP 2018-14 and RP 2019-41, along with the extension of findings from other ongoing related research on concrete materials to support specifications for and use of more durable and sustainable concrete mixtures in North Carolina highway infrastructure. 
This project included laboratory evaluation to expand the catalog of data available to refine specifications and targets for several PEM tests, including surface resistivity, shrinkage, Super Air Meter (SAM), and strength. Emphasis was placed on evaluating the potential benefits that could be achieved through use of optimized aggregate gradation mixtures and lower paste contents. 
Resources and tools to support quality assurance (QA) and quality control (QC) of structural and pavement concrete were developed, and the surface resistivity meter was also evaluated for use in evaluating the quality of overlay concrete. PEM tests were also used in the field as part of a second pilot project, which included construction of structures along an interstate widening project south of Charlotte, NC. 
The test results were analyzed, and recommendations regarding targets and PEM specification approaches were provided. Overall, this work should support 1) cost savings associated with longer service life and reduced maintenance costs for concrete pavements, bridges, and other infrastructure 2) an enhanced focus on quality during construction, driven by performance-based requirements, 3) guidance on interpretation of laboratory testing results and the impact on performance, 4) improved QA and QC testing particularly the use of new and emerging PEM tests from AASHTO PP 84 (now R 101), and 5) further implementation of PEM tests and specifications by NCDOT.</t>
  </si>
  <si>
    <t>FHWA/NC/2020-13, RP2020-13</t>
  </si>
  <si>
    <t>295400.00</t>
  </si>
  <si>
    <t>Mustansir Kadibhai</t>
  </si>
  <si>
    <t>Overall, this work should support 1) cost savings associated with longer service life and reduced maintenance costs for concrete pavements, bridges, and other infrastructure 2) an enhanced focus on quality during construction, driven by performance-based requirements, 3) guidance on interpretation of laboratory testing results and the impact on performance, 4) improved QA and QC testing particularly the use of new and emerging PEM tests from AASHTO PP 84 (now R 101), and 5) further implementation of PEM tests and specifications by NCDOT.</t>
  </si>
  <si>
    <t>Mustansir</t>
  </si>
  <si>
    <t>Kadibhai</t>
  </si>
  <si>
    <t>North Carolina Department of Transportation</t>
  </si>
  <si>
    <t>919 707 6667</t>
  </si>
  <si>
    <t>1549 Mail Service Center</t>
  </si>
  <si>
    <t>Raleigh</t>
  </si>
  <si>
    <t>NC</t>
  </si>
  <si>
    <t>27699-1549</t>
  </si>
  <si>
    <t>https://connect.ncdot.gov/projects/research/Pages/ProjDetails.aspx?ProjectID=2020-13</t>
  </si>
  <si>
    <t>Tara Cavalline, Ph.D., P.E.</t>
  </si>
  <si>
    <t>Department of Engineering Technology and Construction Management
University of North Carolina at Charlotte
9201 University City Boulevard
Charlotte, NC 28223-0001
Email: tcavalline@uncc.edu
Phone: 704-687-5035</t>
  </si>
  <si>
    <t>295400</t>
  </si>
  <si>
    <t>Research products produced from this work included:
• Test data on a broadened range of highway concrete mixtures, including Class AA, A, drilled shaft, conventional overlay, latex-modified, and high-early strength mixtures to support movement towards performance specifications.
• Confirmation that performance criteria for the targeted technologies (surface resistivity, SAM, and shrinkage) from previous studies appear reasonable for use in future PEM projects.
• Indication that prescriptive specification measures such as w/cm ratio or cementitious materials content could be adjusted in upcoming specification revisions. The benefits of limiting w/cm ratio were confirmed through mechanical and durability performance tests. Benefits that could be achieved using reduced cementitious materials contents and paste volumes through optimized aggregate gradations were also identified.
• Additional confirmation of the benefits that could be achieved using fly ash and the importance of SCMs such as fly ash to achieving the desired performance from NCDOT’s concrete infrastructure.
• Spreadsheet tools and other resources that can be used by NCDOT personnel, Resident Engineers, contractors and other stakeholders potentially involved in PEM.
• NCDOT and contractor insight from implementation of PEM shadow specifications and PEM tests at a structural concrete pilot project.
• A protocol for use of the surface resistivity meter to evaluate the quality of bridge deck overlays.
The success of this project could be measured by document documenting an increased number of stakeholders using PEM tests and improving QC processes. However, quantifying of true value of this research is challenging. Benefits of implementing PEM will most likely include cost savings, improved specifications, and improved performance of concrete bridge/pavement infrastructure. Specifically, benefits will be associated with:
• Cost savings associated with longer service life and reduced maintenance costs for concrete pavements, bridges, and other infrastructure
• An enhanced focus on quality during construction, driven by performance-based requirements
• Guidance on interpretation of laboratory testing results and the impact on performance
• Improved QA and QC testing and acceptance, particularly use of new and emerging PEM tests from AASHTO PP 84 (now R 101)
• Technology transfer tools and training sessions to aid NCDOT in implementation of PEM tests and specifications
As the North Carolina cement supply increasingly moves towards PLC (in lieu of traditional Type I and I/II cements), increased use of SCMs and PLC should also allow for lower cementitious materials contents to achieve the same durability performance. This would result in initial cost savings as well as cost savings over the life cycle of infrastructure components, which should achieve longer service lives and will require reduced maintenance and rehabilitation actions. Increased use of SCMs and PLC, along with lower cement contents will also result in a reduction in greenhouse gas emissions, allowing NCDOT to demonstrate progress towards MAP-21 goals.
The true measure of the economic benefits of movement towards use of the proposed specification provisions, along with increased use of sustainable materials such as PLC and SCMs will become evident only after infrastructure components are constructed in this manner, and then the life cycle costs compared to similar components constructed without use of PLCs, higher SCM contents and use of PEM technologies. As previously described in the report for the first phase of this project (Cavallline et al. 2020a), several future methods for quantification of the value of this research could include:
• A life cycle cost analysis (LCCA) on a roadway or structure constructed using the provisions recommended in this report, comparing it to a previously constructed roadway or structure. An LCCA would provide a measure of the economic (cost) savings associated with findings and recommendations presented herein. The cost savings could be computed on a materials-alone basis (cost per cubic yard of as-constructed concrete), on an annual basis, or on a percent cost savings per lane-mile basis. A history of maintenance actions (or a reliable estimate of anticipated maintenance actions) and expected service life would be needed to complete this analysis. Ongoing work to identify or predict these inputs to the LCCA is being performed by many researchers and could be supplemented by data obtained from an increasing number of pilot project studies planned and ongoing.</t>
  </si>
  <si>
    <t>Quality Control of Field Asphalt Mixtures and Compatibility of Aggregates and Emulsions using Asphalt Compatibility Tester</t>
  </si>
  <si>
    <t>02/28/2023</t>
  </si>
  <si>
    <t xml:space="preserve">The North Carolina Department of Transportation (NCDOT) currently uses the Tensile Strength Ratio (TSR) as the measure of the moisture damage resistance of asphalt mixtures. The NCDOT requires that contractors conduct TSR testing of laboratory-mixed, laboratory-compacted samples as part of mixture design to verify that minimum moisture damage resistance requirements are met. The NCDOT also requires TSR testing of plant-mixed, laboratory compacted samples within seven calendar days of the beginning of production each mixture design, when there is a change in antistrip additive source or dosage, and/or deemed necessary by the NCDOT as part of quality assurance and quality control (QA/QC) procedures. It would be advantageous if an alternative, more efficient test method could be employed for QA/QC of plant-produced mixtures and to establish the appropriate antistrip additive dosage during mixture design or when a change is made to the source of antistrip additive used. Recent NCDOT research projects (2014-04 and 2017-01) demonstrated promise for using the Boil test (ASTM D3625) coupled with color measurements to more efficiently assess adhesive moisture damage resistance of asphalt mixtures. However, the previous projects did not evaluate application of the Boil test to plant-produced asphalt mixtures. The use of color measurements is also potentially extensible to the evaluation of emulsion-aggregate compatibility. The NCDOT Materials and Tests Asphalt Procedure A-24 (herein after referred to as NCDOT A-24) is currently used to evaluate the compatibility of emulsion-aggregate blends using visual inspection of samples of emulsion and aggregate that are mixed and then rinsed. A limitation of this test method is that visual inspection is subjective. Correspondingly, the objectives of this project are to: (1) Establish a procedure to identify the optimum antistrip additive content for a given asphalt mixture and antistrip additive combination; (2) Evaluate the moisture damage resistance of plant-produced asphalt mixtures to establish a preliminary protocol for quality assurance and control, and (3) Develop an objective means to quantify emulsion-aggregate compatibility in lieu of the visual assessment procedure currently specified in NCDOT A-24 procedure. 
Laboratory-mixed, laboratory compacted mixtures were used to establish an antistrip dosage selection procedure for Boil test results coupled with Asphalt Compatibility Tester (ACT) color measurements that ensure a minimum TSR of 85 percent is achieved when using the NCDOT’s modified AASHTO T 283 moisture conditioning procedure. Indices calculated from Boil tests coupled with Asphalt Compatibility Tester (ACT) color measurements are correlated with Tensile Strength Ratio (TSR) test results. Limits for Boil tests coupled with ACT measurements for laboratory-mixed samples to ensure both a minimum TSR of 85 percent when using the NCDOT’s modified AASHTO T 283 conditioning procedure and a minimum TSR of 80 percent when using the M.i.S.T. conditioning procedure were established that can be applied for antistrip dosage selection during asphalt mixture design. The limits could also be applied in lieu of TSR testing when there is a change in antistrip source or dosage if laboratory-mixed, laboratory-compacted samples are used. 
Plant-produced mixtures were acquired and evaluated through TSR testing and Boil tests coupled with ACT measurements. Boil tests were conducted at both NCSU and NCDOT laboratories to evaluate the multilaboratory precision of the test. In addition, plant-produced, laboratory-compacted samples were prepared at NCSU’s lab and subjected to TSR testing using both the NCDOT’s modified AASHTO T 283 and M.i.S.T. conditioning procedures. An evaluation of the multilaboratory precision indicates that results of Boil tests coupled with ACT color measurements from different labs do not generally differ by more than 10 percent, showing promising reproducibility. However, a relationship Boil test results coupled with ACT measurements are not correlated with the TSR results of plant-mixed asphalt mixtures and therefore, the limits cannot be extended to quality control and quality assurance testing of plant-produced asphalt mixtures. Five of the 11 plant-produced mixtures evaluated through TSR testing failed to meet the NCDOT’s specified minimum limit of 85 percent when using the NCDOT’s modified AASHTO T 283 moisture conditioning procedure. Four of these five mixtures also failed to meet the recommended minimum TSR limit of 80 percent when using M.i.S.T. conditioning. These findings suggests the evaluation of plant-produced asphalt mixture moisture damage resistance through quality assurance and control testing is important to avoid moisture damage prone pavements. Two mixtures that passed the TSR limit when using AASHTO T 283 conditioning failed to achieve a minimum TSR of 80 percent when the M.i.S.T. conditioning procedure was used, indicating the two moisture conditioning procedures can yield different inferences regarding the moisture damage resistance of plant-produced mixtures. 
The compatibility of laboratory and field emulsion-aggregate blends was assessed through the NCDOT A-24 visual ratings and ACT measurements of the color of dry and rinsed samples produced according to the NCDOT A-24 procedure. The NCDOT A-24 procedure coupled with ACT color measurements are effective in identifying poor compatibility in emulsion-aggregate blends, providing a potential means to remove the subjectivity of the current visual rating procedure. Criteria for identifying poor compatibility on the basis of ACT results were proposed. All field emulsion-aggregate blends evaluated that met these criteria also resulted in acceptable aggregate retention performance based on the Vialit test results of as-constructed chip seal samples. However, two aggregate-emulsion blends that failed to meet the criteria also resulted in acceptable Vialit aggregate retention test results, suggesting the preliminary limits may be overly stringent and require refinement.
</t>
  </si>
  <si>
    <t>FHWA/NC/2020-15, RP2020-15</t>
  </si>
  <si>
    <t>502432.00</t>
  </si>
  <si>
    <t>Quality Control of Field Asphalt Mixtures and Compatibility of Aggregates and Emulsions using the Asphalt Compatibility Tester</t>
  </si>
  <si>
    <t xml:space="preserve">Based on the collective results of this study, the following research products were established:
1.	A practical method to guide selection of the optimal antistrip additive dosage through Boil testing coupled with ACT measurements of laboratory-mixed samples. 
2.	A preliminary procedure and thresholds to evaluate emulsion-aggregate compatibility using the NCDOT A-24 procedure coupled with ACT measurements. 
</t>
  </si>
  <si>
    <t>https://connect.ncdot.gov/projects/research/Pages/ProjDetails.aspx?ProjectID=2020-15</t>
  </si>
  <si>
    <t>Dr. Cassie Castorena</t>
  </si>
  <si>
    <t>Civil, Construction, and Environmental Engineering North Carolina State University
915 Partners Way
Raleigh NC 27695
Email: cahintz@ncsu.edu
Phone: 919-515-6411
Fax: 919-515-7908</t>
  </si>
  <si>
    <t>502432</t>
  </si>
  <si>
    <t>Boil tests coupled with indices calculated from Asphalt Compatibility Tester (ACT) color measurements are correlated with Tensile Strength Ratio (TSR) test results. Limits for a moisture damage index calculated from Boil tests coupled with ACT measurements for laboratory-mixed samples to ensure a minimum TSR of 85 percent when using the NCDOT’s modified AASHTO T 283 conditioning procedure were established that can be applied for antistrip dosage selection during asphalt mixture design. The limits could also be applied in lieu of TSR testing when there is a change in antistrip source or dosage if laboratory-mixed, laboratory-compacted samples are used. Furthermore, interlaboratory testing suggests Boil tests coupled with ACT measurements generally yield reproducible results. However, a relationship Boil test results coupled with ACT measurements are not correlated with the TSR results of plant-mixed asphalt mixtures and therefore, the limits cannot be extended to quality control and quality assurance testing of plant-produced asphalt mixtures. Also, the NCDOT A-24 procedure coupled with ACT color measurements are effective in identifying poor compatibility in emulsion-aggregate blends, providing a potential means to remove the subjectivity of the current visual rating procedure.</t>
  </si>
  <si>
    <t>Development of a Crash Modification Factor for Conversion of a Conventional Signalized Intersection to a CFI</t>
  </si>
  <si>
    <t>North Carolina is considered a leader in the implementation of alternative intersection and interchange designs nationally. Many alternative designs are implemented regularly such as roundabouts, restricted crossing u-turns, median u-turns, and diverging diamond interchanges, to name a few. However, the most promising alternative intersection in terms of operational efficiency, the continuous flow intersection (CFI), is often not considered due to the relative unease around the issue of safety. Research findings over the past decade have very mixed results, were based on limited numbers of sites, and even worse were often using evaluation methods that do not account for many known biases in safety studies. Although no one questions the operational efficiencies gained by using a CFI, the lack of solid evidence that this roadway design will not negatively impact safety often leads decision-makers to veer away from utilizing it in practice.
The research effort conducted by the Institute for Research and Education, in concert with UNC’s Highway Safety Research Center, sought to fill the gap in research related to CFI safety to determine if the alternative intersection should be considered as a future design alternative. An Empirical Bayes crash analysis was utilized to account for time, seasonality, historical trends, and regression-to-the-mean. A total of 27 “typical” CFIs were initially considered; however, further investigation into the date of installation, availability of data requested from states, and any designs that included unusual geometric features not evident in the first pass were removed. In total, 16 treatments sites were studied along with 76 reference sites for safety performance function (SPF) development.
Crashes were analyzed at both the aggregate and disaggregate levels using five separate crash categories. First, total crashes were used as an overall measure of safety. A breakdown of total collisions used crash severity groupings of fatal + injury (KABC) and PDO crashes separately, while crash type used angle and rear end crashes. Using these five categories, disaggregated crashes were analyzed further based on the right turn treatment type (standard vs. parallel), presence of intersection skew (skew angle &lt; 70°), area type (rural vs. urban/suburban), number of approaches (3 vs. 4), and the maximum number of left turn crossover lanes (1 vs. 2).
Overall, the following findings in each crash category for aggregate and disaggregate categories were as follows:
• Overall, CFIs were found to provide a positive, and significant, safety benefit of 12.2% when looking at total crashes (95% CI).
o Looking at the severity of crashes, CFIs were found to significantly reduce fatal and injury as well as PDO crashes by 13.9% and 11.8%, respectively (95% CI).
o Looking at crash type, CFIs were found to significantly reduce angle and rear end crashes by 29.4% and 13.2%, respectively (95% CI).
v
• Right Turn Treatment: Overall, this was the predominant determining factor for whether a CFI site would be safe. The findings showed that parallel right turns significantly reduced total crashes by 29.6%; whereas sites with standard right turns increased crashes significantly by 15.6%.
• Other Factors: The four other four factors were analyzed as a subset of the right turn treatment. In nearly all cases, these factors showed significant improvements in safety when considering them with the parallel right turn; however, these factors in combination with a standard right turn primarily found significant increases in crashes. Looking ONLY at sites with parallel right turns, the following can be said:
o Skew: Intersections with little-to-no skew showed significant reductions in all crash types, ranging from 28.4% to 54.0%. Skewed intersections showed solid findings also, with three 3 of the 5 crash categories decreasing significantly by 30.1% to 40.6%. The other two crash categories showed no significant change.
o Area Type: Rural sites showed the most significant reduction overall by 40.3%; however, urban/suburban sites also significantly reduced crashes overall by 26.0%. All crash types and severities were found to significantly reduce for both area types from 25.0% to 54.2%.
o Number of Approaches: 3- and 4-legged approach CFI’s showed positive safety benefits with a 14.1% and 32.5% decrease in overall crashes, respectively. The 4-legged showed the most promise because all crash types and severities decreased significantly from 28.3% to 46.4%; however, the sample size of crashes was very limited for 3-legged sites which likely led to statistically insignificant findings in 4 of the 5 crash categories.
o Number of Crossover Lanes: Sites with 2 crossover lanes were much more promising than sites with 1 crossover lane, with a significant reduction in overall crashes by 34.9%. By comparison, single crossover lane sites reduced crashes by an insignificant 4.8%. In addition, all other crash categories for 2-lane crossover sites reduced significantly from 31.2% to 45.1%; whereas only angle crashes reduced significantly by 32.7% at single lane crossover sites. However, rear-end crashes appear to be negatively impacted with single lane crossovers compared to dual lane.
The results presented in this report indicate that if a CFI is being considered as a design option, it can be designed safely if careful consideration is taken up front in the specific design elements one can control – the most important of which is the right turn treatment. Sites with dual lane crossovers will perform best, allowing queued traffic to safely and efficiently utilize the available green time, thus reducing the potential for rear end crashes.</t>
  </si>
  <si>
    <t>FHWA/NC/2020-29, RP2020-29</t>
  </si>
  <si>
    <t>222423.00</t>
  </si>
  <si>
    <t xml:space="preserve">An Empirical Bayes study was conducted on 16 typical CFIs. Overall, CFIs were found to significantly reduce total crashes by 12.2%. The most significant feature impacting safety at CFIs was the use of parallel vs. standard right turns, with parallel right turns having significant safety benefits (29.6% reduction) across the board and standard right turns increasing crashes (15.6% increase) in nearly all categories. 
Looking only at sites with parallel right turns, skewed intersections showed significant reductions (29.4% and 30.1% reductions for both no-skew and skew, respectively); however, the findings for the no-skew condition for crash severity and type were better overall. Area type was not found to increase crashes; however, rural locations were significantly safer overall compared to urban/suburban designs (40.3% vs. 26.0% reduction). 
Although both site types were safe, 4-legged sites provide the best overall results for all crash category types and 3-legged sites were only significant in one of the categories. Last, although the increase crashes in either category, 2-lane crossovers were the only one that was found to significantly decrease crashes (34.9% reduction).
</t>
  </si>
  <si>
    <t xml:space="preserve">Mustansir </t>
  </si>
  <si>
    <t>https://connect.ncdot.gov/projects/research/Pages/ProjDetails.aspx?ProjectID=2020-29</t>
  </si>
  <si>
    <t>Christopher Cunningham, P.E.</t>
  </si>
  <si>
    <t>Institute for Transportation Research and Education
North Carolina State University
Centennial Campus, Box 8601
Raleigh, North Carolina 27695-8601
cmcunnin@ncsu.edu
Phone: 919-515-8562</t>
  </si>
  <si>
    <t>222423</t>
  </si>
  <si>
    <t>Overall, the following findings in each crash category for aggregate and disaggregate categories were as follows:
• Overall, CFIs were found to provide a positive, and significant, safety benefit of 12.2% when looking at total crashes (95% CI).
o Looking at the severity of crashes, CFIs were found to significantly reduce fatal and injury as well as PDO crashes by 13.9% and 11.8%, respectively (95% CI).
o Looking at crash type, CFIs were found to significantly reduce angle and rear end crashes by 29.4% and 13.2%, respectively (95% CI).
v
• Right Turn Treatment: Overall, this was the predominant determining factor for whether a CFI site would be safe. The findings showed that parallel right turns significantly reduced total crashes by 29.6%; whereas sites with standard right turns increased crashes significantly by 15.6%.
• Other Factors: The four other four factors were analyzed as a subset of the right turn treatment. In nearly all cases, these factors showed significant improvements in safety when considering them with the parallel right turn; however, these factors in combination with a standard right turn primarily found significant increases in crashes. Looking ONLY at sites with parallel right turns, the following can be said:
o Skew: Intersections with little-to-no skew showed significant reductions in all crash types, ranging from 28.4% to 54.0%. Skewed intersections showed solid findings also, with three 3 of the 5 crash categories decreasing significantly by 30.1% to 40.6%. The other two crash categories showed no significant change.
o Area Type: Rural sites showed the most significant reduction overall by 40.3%; however, urban/suburban sites also significantly reduced crashes overall by 26.0%. All crash types and severities were found to significantly reduce for both area types from 25.0% to 54.2%.
o Number of Approaches: 3- and 4-legged approach CFI’s showed positive safety benefits with a 14.1% and 32.5% decrease in overall crashes, respectively. The 4-legged showed the most promise because all crash types and severities decreased significantly from 28.3% to 46.4%; however, the sample size of crashes was very limited for 3-legged sites which likely led to statistically insignificant findings in 4 of the 5 crash categories.
o Number of Crossover Lanes: Sites with 2 crossover lanes were much more promising than sites with 1 crossover lane, with a significant reduction in overall crashes by 34.9%. By comparison, single crossover lane sites reduced crashes by an insignificant 4.8%. In addition, all other crash categories for 2-lane crossover sites reduced significantly from 31.2% to 45.1%; whereas only angle crashes reduced significantly by 32.7% at single lane crossover sites. However, rear-end crashes appear to be negatively impacted with single lane crossovers compared to dual lane.
The results presented in this report indicate that if a CFI is being considered as a design option, it can be designed safely if careful consideration is taken up front in the specific design elements one can control – the most important of which is the right turn treatment. Sites with dual lane crossovers will perform best, allowing queued traffic to safely and efficiently utilize the available green time, thus reducing the potential for rear end crashes.</t>
  </si>
  <si>
    <t>Building, Evaluating, and Improving LiDAR-based Traffic Scanner Prototypes for Implementation to INDOT Practice</t>
  </si>
  <si>
    <t>08/15/2016</t>
  </si>
  <si>
    <t xml:space="preserve">Background:
The ability to accurately and effectively measure traffic, including motorists and other vulnerable road users at road intersections in sufficiently long periods is needed to monitor traffic operations and to improve their traffic performance and safety. The efficiency of collecting and analyzing intersection data is particularly important during the period of growing presence of autonomous and connected vehicles as driver distraction and longer driver response times grow more serious. A past study conducted by the Center for Road Safety has demonstrated that it is feasible to detect and track the individual movements of various types of road users using a set of LiDAR sensors and real-time data processing and additional post processing. The system was called - called TScan (Traffic Scanner). The mentioned past study developed a set of specifications recommended to build a trailer-based prototype. The study presented here was aimed to further develop and then build two trailer-based prototypes with full end-user documentation.
Study results:
Two trailers equipped with TScan units have been built. They follow the developed earlier operational specifications except of using two LiDAR sensors instead of one recommended in specifications. Production of the original sensor was discontinued. Simulated densities of data points in the fields of view of candidate sensors helped select the types of sensors and their arrangement in the TScan head. The design of the prototype was iterated to improve placement of components, ease of maintenance, etc. The head with sensors assembly is detachable from the trailer mast for safe trailer hauling and secure storage of the sensors. 
The previously developed detection and tracking algorithms have been modified to increase their tracking accuracy, and the software has been converted from the research code written in MATLAB to its implementational version written in the C++ programming language. This conversion increased the real-time execution capabilities of TScan.
The expansion of the TScan system from a one single-sensor unit to multiple units with multiple LiDAR sensors necessitated transforming all the measurements made in their local reference systems into a common spatial and temporal reference frame. This process also included a GPS-based time synchronization method. A post processing module was implemented to allow data from multiple trailers to be combined into one set of results making the TScan system scalable.
Developed engineering application software allows classification and counting of cars, trucks, pedestrians, and bicycles, analyzing speeds, and movements at intersections, and visualization of pedestrian presence with pedestrian density in various parts of intersection. The limitations of the existing SSAM tool for analyzing traffic conflicts developed for simulated traffic prompted the research team to develop and implement its own traffic conflicts detection and analysis technique applicable to real-world vehicle tracking done with TScan.
Off-site setup
Implementation
Two trailer-based prototypes were built as part of the project. The report also provides user manuals for setting and operating the TScan research unit and for various engineering applications mentioned above.
Further, a separate research project (SPR 4439) was conducted to further improve detection of traffic encounter and traffic conflicts using vehicle trajectories obtained with the improved TScan.
Developed guidelines assist the end user with collecting trajectory data, extracting
On-site setup
traffic encounters and traffic conflicts from the observed trajectories, estimating the number of equivalent crashes based on observed traffic conflicts. This additional feature increases TScan’s usefulness and makes it ready for proactive safety analysis. 
</t>
  </si>
  <si>
    <t>SPR-4102</t>
  </si>
  <si>
    <t>545412.00</t>
  </si>
  <si>
    <t xml:space="preserve">The mentioned follow-up project SPR-4439 developed a complete documentation of implementing the TScan to collect and analyze traffic encounters and conflicts as part of safety audits of existing intersections. for safety analyzes. The TScan units was employed at two intersections pointed out by INDOT. For each location, the following results were obtained with the TScan: vehicle counts, pedestrian occupancy density maps, number and location of traffic encounters, and speed of vehicles inside intersection. The below screen shots show various results displayed with the analysis tools developed during the study. 
The two trailers are planned to be taken over by the INDOT Division of Research and a sequence of hands-on courses are being planned to train INDOT personnel in using the equipment for safety audits and other traffic collection activities at intersections.  </t>
  </si>
  <si>
    <t xml:space="preserve">Scalable System of Multiple Portable Trailer-based Units for Intersection Safety Audits and Traffic Analysis with End-User Application Tools and Companion Documentation. </t>
  </si>
  <si>
    <t xml:space="preserve">A new hardware architecture that uses two LiDAR sensors with individual pan and tilt capabilities was implemented in the prototype trailers. This was to compensate for the unavailability of recommended sensor and also to take advantage of evolving LiDAR technology which would one day lead to solid state sensors. The use of multiple LiDARs with individual pant/tilt bases ensured effective coverage of variety of intersection layouts with LiDAR scan lines. Data collected with multiple units required spatial alignment and temporal synchronization. The spatial alignment was accomplished via a sequence of transformations with an orthographic image while the temporal synchronization was achieved via multi-threaded processing of data captured with the sensors. The improvements improved the accuracy of objects tracking and they reduced the computation time. The report describes these improvements and evaluates the resulted system performance. 
The implemented GPS-based time synchronization and overlapped aligned fields of view of multiple sensors made the system scalable. Multiple trailer-based units may be used at large intersections and along road segments. A post-processing step was introduced to merge results from multiple units collecting data simultaneously at the same intersection as real time data transfer would severely limit scalability of the system. This step further improves the accuracy of tracking results.
The following engineering applications were developed as part of the study: 
1.Trajectory Visualizer – visualized TScan results,
2. Traffic Counts – counts road users by various movements,
3. Speed Analyzer – analyze speeds of vehicles at traffic intersections,
4. Pedestrian occupancy density maps,
5.Traffic Conflicts – identify traffic conflicts given a list of trajectories.
</t>
  </si>
  <si>
    <t>Tommy</t>
  </si>
  <si>
    <t>Nantung</t>
  </si>
  <si>
    <t>Indiana Department of Transportation</t>
  </si>
  <si>
    <t xml:space="preserve">Bandaru, V. K., Romero, M. A., Lizarazo, C., &amp; Tarko, A. P. (2021). TScan–Stationary LiDAR for traffic and safety applications: Vehicle interpretation and tracking (Joint Transportation Research Program Publication No. FHWA/IN/JTRP-2021/31). </t>
  </si>
  <si>
    <t>https://doi.org/10.5703/1288284317402</t>
  </si>
  <si>
    <t>https://docs.lib.purdue.edu/jtrp/1779/</t>
  </si>
  <si>
    <t>Andrew Tarko (Purdue)</t>
  </si>
  <si>
    <t xml:space="preserve">Purdue University
School of Civil Engineering
Center for Road Safety
550 Stadium Mall
West Lafayette, IN 47607
Phone: (765) 494-5027
Email: tarko@purdue.edu
</t>
  </si>
  <si>
    <t xml:space="preserve">A follow-up study SPR-4439 was the next implementation step. The two TScan units developed in the previous study SPR-4102 were applied at two high-crash locations to counts traffic, measure speeds, learn the pedestrian crossing pattern, and more importantly, to observe severe traffic encounters that are hoped to provide the current crash-based safety management system with more insight on crash contributing factors when safety auditing high-crash intersections for safety improvements.  The following are the observed benefits:
•	Lower traffic analysis data collection cost.
•	Faster comprehensive data collection for traffic performance analysis.
•	Proactive traffic safety evaluation and intervention and reduce crashes due to early intervention.
</t>
  </si>
  <si>
    <t xml:space="preserve">Improved Practices for Determining the Infiltration Characteristics of Soils for Design of Stormwater BMPs </t>
  </si>
  <si>
    <t>04/17/2019</t>
  </si>
  <si>
    <t>There are currently several in situ and laboratory methods of determining hydraulic conductivity of soils, however, it remains a difficult parameter to obtain accurately and economically. To characterize hydraulic conductivity for the design of stormwater best management practices (BMP’s), the New Hampshire Department of Transportation currently uses a traditional field test, the borehole infiltration test. The interpretation method of this test uses general assumptions and lacks vigorous analysis due to its development in the 1950’s. This research proposes an alternate solution through use of a Permeafor, an instrument originally developed in France, to measure horizontal hydraulic conductivity in situ. The Permeafor method determines hydraulic conductivity by means of flowing water into the soil at any given depth, then obtained through the relation of applied hydraulic head and resulting flow. The Permeafor probe was designed, built, and tested at the University of New Hampshire.
Using knowledge acquired during preliminary testing, several modifications in the testing procedure were made, simplifying and improving the method as well as the equipment used. The tool was used extensively on 7 different sites across New Hampshire where the soil varied in characterization from coarse to silty sands. The results from more than 120 field tests demonstrated the potential of the Permeafor to rapidly hydraulically characterize soils at different depths to generate profiles of hydraulic conductivity. The Permeafor is a useful tool in bridging the gap between time consuming testing at a few locations and efficient broad scale permeability testing.</t>
  </si>
  <si>
    <t>26962U</t>
  </si>
  <si>
    <t>123000.00</t>
  </si>
  <si>
    <t>Deirdre Nash</t>
  </si>
  <si>
    <t>Use of a Permeafor - a Efficient Method of Determining the Infiltration Characteristics of Soils</t>
  </si>
  <si>
    <t xml:space="preserve">This research was performed by the University of New Hampshire (UNH) in partnership with New Hampshire Department of Transportation (NHDOT)to evaluate an alternative method of estimating horizontal hydraulic conductivity and improve the NHDOT practices to allow for more effective design of BMPs. The proposed solution was to use the Permeafor, an instrument originally developed in France in the early 1980s.
The test uses a cylindrical probe equipped with a screened section that is driven into the ground at the location where a hydraulic conductivity profile is desired. A pressure head is applied and changes in flow are observed. The total head at the probe is maintained constant while flow and pressure measurements are made. The pressure and flow rate of the water is measured and regulated using a mobile support system located at the surface. These measurements are typically continued for 15 to 21 minutes before removing the probe or continuing to the next test depth. Data collected at each depth can be used to estimate soil permeability. The relationship between applied hydraulic head and resulting flow is used to assess hydraulic conductivity using more rigorous analytical methods.
The work conducted by UNH had the following objectives: fabricate a prototype for further evaluation in the field, compare the performance of the Permeafor alongside the existing test method, recommend and implement design modifications because of initial testing, and provide a workable Permeafor device suitable for implementation on NHDOT projects.
To accomplish these objectives several tasks were undertaken which included probe design changes to ensure compatibility with geotechnical drilling equipment operated by the NHDOT, fabrication of two Permeafor devices with pumps, flowmeters, and other ancillary equipment, testing at a minimum of three sites, calibration of the Permeafor with grain-size analyses and permeability water tests performed in the laboratory, review of existing formulas used to convert field data to the Design Infiltration Rate needed for BMP design and recommend modifications to those formulas based on this research effort.
</t>
  </si>
  <si>
    <t>Deirdre</t>
  </si>
  <si>
    <t>Nash</t>
  </si>
  <si>
    <t>New Hampshire Department of Transportation</t>
  </si>
  <si>
    <t>603-271-1659</t>
  </si>
  <si>
    <t>5 Hazen Drive</t>
  </si>
  <si>
    <t>P.O. Box 483</t>
  </si>
  <si>
    <t>Concord</t>
  </si>
  <si>
    <t>NH</t>
  </si>
  <si>
    <t>03302-0483</t>
  </si>
  <si>
    <t>https://www.nh.gov/dot/org/projectdevelopment/materials/research/projects/26962u.htm</t>
  </si>
  <si>
    <t>Deirdre Nash, New Hampshire Department of Transportation, 5 Hazen Drive, P.O. Box 483, Concord, NH  03302-0483</t>
  </si>
  <si>
    <t>123000</t>
  </si>
  <si>
    <t>University of New Hampshire</t>
  </si>
  <si>
    <t>Jean Benoit, University of New Hampshire,
Department of Civil and Environmental Engineering, 33 Academic Way, Durham, New Hampshire, 03824</t>
  </si>
  <si>
    <t>Based on the results from Permeafor testing along with comparisons to other methods of measuring hydraulic conductivity and finite element analyses, the following conclusions were reached: 
1. Hydraulic conductivity was successfully estimated through Permeafor testing in silty sand (SM) to poorly graded sand (SP).
2. Results obtained from Permeafor testing were in general agreement with estimates made using laboratory permeability tests and empirical relationships based on grain size and grain size distribution. Results aligned well with expected hydraulic conductivities based on soil classification. 
3. Permeafor testing allows for faster and more reliable site estimates of hydraulic conductivity compared to the borehole infiltration test. A Permeafor profile can be completed in a few hours while a profile completed using the borehole infiltration method can take several days. 
4. Permeafor results with the three probe configurations compared well to each other with values within one order of magnitude. Results were shown to be repeatable regardless of probe configuration.
The results of this research study suggest that the Permeafor is capable of rapidly and accurately estimating hydraulic conductivity in situ. Other methods such as borehole infiltration testing are time consuming and provide limited data to support the required permeability measurements needed for design of BMPs. The cost benefit of the researched method is the timed saved when completing a profile of hydraulic conductivity at a specific location. The task can be completed in a few hours using the Permeafor method as compared to the currently used borehole infiltration method that can take up to several days.
An additional benefit is that more frequent depths can be efficiently tested using a Permeafor. A single test interval (depth) can take 4 hours or more with existing protocols as compared to the Permeafor method that can collect provide the information needed in 15 to 20 minutes, efficiently providing for a more continuous representation of the hydraulic conductivity at a profile location.</t>
  </si>
  <si>
    <t>Use of Smart Rocks to Improve Rock Slope Design</t>
  </si>
  <si>
    <t>Rock slopes pose a hazard to the traveling public when the weathering processes dislodge portions of the slope that can fall into the road. Both the design of new rock slopes and the hazard assessment of existing rock slopes need improvement to increase safety against rockfall, construct better engineered slopes and reduce short- and long-term maintenance costs. This research summarizes rockfall assessments performed with the aid of Smart Rocks. A Smart Rock is a sensor system equipped with a 3-axis accelerometer and gyroscope, embedded in a native rock, to measure impact (acceleration) and rotational velocity (gyroscope). These devices were used to evaluate rockfall events from the perspective of the falling rock.
More than 85 field experiments conducted in New Hampshire and Vermont provided Smart Rock data on rockfall, coupled with field measurements and video analysis. Some laboratory and modeling assessments were also undertaken to compare experimental trajectories with rockfall simulations. The findings of this study confirm that, although rockfall events can be unpredictable, acceleration and rotational velocity data from the rock perspective present a high potential to expand rockfall understanding and improve model simulations. Acceleration and rotational velocity measurements from a Smart Rock sensor were used to distinguish rockfall movement over time (free fall, bouncing, rolling, sliding). Predominant rockfall modes of motion were identified at different ranges of slope angles. These ranges were compatible with field and model observations published in the literature since the 1960s.</t>
  </si>
  <si>
    <t>26962Z</t>
  </si>
  <si>
    <t>110300.00</t>
  </si>
  <si>
    <t>Use of Smart Rocks Sensors to Improve Rock Slope Design and Highway Safety</t>
  </si>
  <si>
    <t>The objectives for this research were to characterize rockfall motion and conduct preliminary laboratory and modeling assessments to evaluate two-dimensional simulated trajectories. The research summarized rockfall assessments performed with the aid of Smart Rock sensors. These sensors consist of 3D printed capsules 50.8 mm in length and 25.4 mm in diameter, equipped with a ±400 g and a ±16 g 3-axis accelerometer, a ±4000 degrees per second (dps) high-rate gyroscope, and an altimeter. The Smart Rock sensors were used to evaluate rockfall events from the perspective of the falling rock.
A series of 85 field rockfall experiments were carried out on ten rock cuts in New Hampshire and one in Vermont. The Smart Rock sensors were embedded in the center of gravity of local rocks retrieved from each slope location. The test slopes encompassed a wide variety of characteristics, including slope height, slope inclination, irregularities in geometry, geology, protective ditch, and presence of nearby roadway. The field trials were conducted to evaluate how rock motion occurs under different site conditions with each trial video recorded.
The first stage during a rockfall occurrence is the detachment of the block from the slope, that generally occurs along discontinuities (e.g., joints, fractures, bedding planes). Next, rock movement happens following an initial rolling or sliding stage, usually attributed to a variation in slope angle or motion from a previous impact. Next, falling blocks experience translational (linear displacement of the center of mass) and rotational (angular displacement around the center of mass) movements, which in the field occurs three-dimensionally.
From these experiments, it was possible to verify that accelerometers and gyroscopes embedded in released blocks help identify block motion as free fall, bouncing, rolling, and sliding. Their exact times can be determined through the sensor output, generally without the need for video recordings. In addition, the altimeter measurements could be verified with video analysis and are presented as a promising tool for rockfall analyses where video tracking is not feasible, especially to identify the moment of ground contact. The experimental trajectories and rotation motion were compared with rockfall simulations using default input parameters and energy restitution coefficients estimated in the laboratory.</t>
  </si>
  <si>
    <t>https://www.nh.gov/dot/org/projectdevelopment/materials/research/projects/26962z.htm</t>
  </si>
  <si>
    <t>110300</t>
  </si>
  <si>
    <t>The modeled rockfall motion type (free fall, rolling, bouncing) before ground impact typically agreed with the field observations. However, the quantitative data (bounce heights, runout, and rotational velocities) were often overestimated, leading to overly conservative ditch geometry and protective structures.
The findings of this study confirm that, although rockfall events can be unpredictable, acceleration and rotational velocity data from the rock perspective present a high potential to expand rockfall understanding and improve model simulations. The Smart Rock data allowed for more in-depth evaluations of acceleration magnitudes, rotation rates, and modes of motion with precise time intervals, that cannot be captured in high-rate video recording systems and other instrumenting techniques.
The Smart Rock sensor accurately recorded acceleration, rotational velocity, and altitude from the perspective of the falling rock. The results show that Smart Rock data output patterns could be used to successfully distinguish rockfall motion over time (free fall, bouncing, rolling, sliding). Predominant rockfall modes of motion were identified at different ranges of slope angles. These ranges were compatible with field and model observations published in the literature since the 1960s.
A variety of rock cuts were selected based on the Rockfall Hazard Rating System (RHRS) with rockfall hazards level that range from A (high), B (moderate), or C (low). The experiments demonstrated that most A-rated cuts were not fully effective in preventing rockfalls from reaching the road, while the B- and C-rated slopes successfully mitigated rockfall hazards. Although general trends could be observed, data variability is still significant and future assessments of isolated parameters are necessary to further quantify correlations.</t>
  </si>
  <si>
    <t xml:space="preserve">Log Jam Monitoring along NH Route 16 in Errol, New Hampshire </t>
  </si>
  <si>
    <t>05/01/2019</t>
  </si>
  <si>
    <t>01/31/2023</t>
  </si>
  <si>
    <t>Many roads and highways exist close to streams that exhibit lateral instability (bank erosion). Conventional practices used to armor such locations can be expensive, do not provide ecosystem value, and result in high mitigation fees. Natural channel design structures, such as Engineered Log Jams (ELJ), offer a greener, less expensive alternative to conventional armor solutions. This layered installation incorporates log members, with and without root balls, stone ballast, and a surface landscaping, restoring the streambank with natural materials.
NH Route 16 in Errol, New Hampshire, experienced extreme bank erosion that resulted in the need for road relocation and streambank stabilization along the Magalloway River. The benefits of a natural instream structures over a conventional armoring solution were identified and the cost savings associated with mitigation costs were assessed. An ELJ was proposed for the site and was constructed in winter 2020/2021, with topsoil and plantings completed in the spring of 2021. This was the first New Hampshire Department of Transportation (NHDOT) such installation.
Bank and channel impact mitigation costs were eliminated with the selection of the ELJ solution for the Errol project. Had conventional armoring been selected for this project, bank and channel impact mitigation costs were estimated to be $101,000. As part of the approval process, NHDOT Research engaged the University of New Hampshire to perform the required pre- and post- construction monitoring and documentation.
Prior to this research, there was no demonstrated and documented information about ELJ solutions for New Hampshire and, although employed in the Pacific northwest, there is very limited information nationally as well. A three-year monitoring project was proposed that included eight months of pre-construction monitoring and two years of post-construction monitoring. The research objective was to document all salient aspects of the ELJ relative to road planning, design, permitting, construction, and maintenance. The monitoring was broken into the following facets: hydraulic, structural, flora, and fauna. In addition, the monitoring provided inspection to assess the need for maintenance or repairs. Stream system changes resulting from the ELJ were also documented.</t>
  </si>
  <si>
    <t>26962W</t>
  </si>
  <si>
    <t>110000.00</t>
  </si>
  <si>
    <t>Before and After - Monitoring New Hampshire's first Engineered Log Jam</t>
  </si>
  <si>
    <t>The research objective was to document the pre- and post-construction hydraulic, sediment, and ecosystem metrics associated with an ELJ designed and constructed to arrest streambank erosion. To perform this study, the site was surveyed each year (2019 through 2022) both above and below the waterline. Horizontal and vertical control was based on NHDOT survey benchmarks, and LiDAR data from the NH GRANIT database was used for topographic data above the waterline. Traditional survey techniques with a total station were used at the immediate streambank location. The total station surveys extended from the existing NH Route 16 elevation to approximately 3 feet below the waterline.
Below the waterline, bathymetry was measured with an automated boat-mounted sonar system (Zego Boatsurvey system). The bathymetric surveys were conducted with approximately 20 to 50 cm horizontal resolution and accurate to about +/- 10 cm vertical resolution, depending on the nature of the substrate. Digital elevation maps were constructed with custom post-processing software. In addition, during the Zego surveys, an Acoustic Doppler Current Profiler (ADCP) was deployed to measure current velocity and direction useful for hydraulic model calibration.
The hydraulic model used for this project was Aquaveo SMS v13.1. This model was selected primarily because it was the focus of an NHDOT Every Day Counts (EDC) Round 4 initiative, CHANGE (Collaborative Hydraulics: Advancing to the Next Generation of Engineering). In addition to the ADCP deployments for calibration data, pressure transducers were deployed to monitor water stage at specific locations within the model domain. The pressure transducer data were brought to NAVD88 elevations with synoptic water surface elevations shot using a laser level.
The bank material was sampled to run particle size distribution analyses (ASTM D6913). To assess the bank erosion rate at the site as well as several reference sites in the area, erosion pins were installed at various locations, read, and annually reset. An erosion pin is a three-foot piece of ½-inch diameter steel rebar that is hammered in horizontally, flush with the streambank. If erosion occurs at that location, the rebar is exposed, and the rate of erosion is then equal to the length exposed rebar divided by the time interval since the pin was set flush.
Game cameras were set up across the river and along the streambank to monitor wildlife. Below the waterline, GoPro videos were recorded and still shots of any fish were used to identify the species.</t>
  </si>
  <si>
    <t>https://www.nh.gov/dot/org/projectdevelopment/materials/research/projects/26962w.htm</t>
  </si>
  <si>
    <t>110000</t>
  </si>
  <si>
    <t>Thomas Ballestero, University of New Hampshire, Department of Civil and Enironmental Engineering, 238 Gregg Hall, 35 Colovos Road, Durham, NH, 03824-3534</t>
  </si>
  <si>
    <t>The major cost savings related to the ELJ solution was that the bank and channel impact mitigation costs were eliminated. Pre- and post- construction monitoring and documentation was needed as part of the approval process. Conventional armoring would have required bank and channel impact mitigation costs, estimated to be $101,000.
Post-construction, there is more numerous wildlife use of the terrestrial part of the streambank (insect, avian, mammal). The completed ELJ combined with the relocation of the roadway creates a wildlife corridor at this location where none realistically previously existed. There is insufficient data to determine if the ELJ had any impact on aquatic resources. The ELJ does not appear to have dramatically altered near bank hydraulics.
Episodically the ELJ is an armored feature capable of withstanding the near bank shear stresses that occur at the site. From observations, the ELJ also withstands the increased wave attack from boat wakes. The ELJ provides the benefit of a natural instream structure and resulted in cost savings over a conventional bank stabilization system.</t>
  </si>
  <si>
    <t>Optimizing Maintenance Equipment Tracking</t>
  </si>
  <si>
    <t>05/12/2020</t>
  </si>
  <si>
    <t>01/12/2023</t>
  </si>
  <si>
    <t>ODOT spends significant amount of time, money, and manpower locating maintenance equipment. This project was initiated to evaluate ODOT’s current process for tracking maintenance equipment, identify and evaluate technologies for tracking maintenance equipment, and provide recommendations for the most cost-effective tracking system that ODOT can use to optimize the used the different types of maintenance equipment. The project was divided into two phases. The results of Phase 1 indicated that the optimum tracking system should not consist of one type of tracking device, but rather a mix of Global Positioning System (GPS) and Bluetooth low energy (BLE) devices. In addition, the tracking software should be custom-made to integrate the various types of tracking devices into one system that is user-friendly for ODOT personnel. Phase 2 of this study included identifying and evaluating different types of BLE enabled GPS (GPS-BLE) devices and BLE beacons, which can be used in the system to track equipment in ODOT district and county garages. A system prototype (referred to ODOTMETS) that can be used to track and schedule equipment in ODOT district and county garages was developed and evaluated.</t>
  </si>
  <si>
    <t>SJN: 135969 - FHWA/OH-2022-33</t>
  </si>
  <si>
    <t>551962.00</t>
  </si>
  <si>
    <t>Jill Martindate</t>
  </si>
  <si>
    <t>This project developed a system to allow multiple ODOT users with different administrative authority to locate and schedule different types of equipment in ODOT district and county garages. The project was divided into two phases. The results of Phase 1 indicated that the optimum tracking system should not consist of one type of tracking device, but rather a mix of Global Positioning System (GPS) and Bluetooth low energy (BLE) devices. In addition, the tracking software should be custom-made to integrate the various types of tracking devices into one system that is user-friendly for ODOT personnel. Phase 2 of this study included identifying and evaluating different types of BLE enabled GPS (GPS-BLE) devices, which can be used to track the various types of ODOT equipment and are able to detect BLE beacons. In addition, different types of BLE beacons were identified and their ability to track the different types of ODOT equipment was examined. Based on these evaluations, one GPS-BLE device and two types of BLE beacons were selected for further evaluation. A prototype of the system that can be used to track and schedule ODOT equipment was designed, developed and evaluated; referred to as ODOTMETS. The results obtained from the conducted field evaluation showed that the beacons can be reliably detected by the GPS-BLE devices. In addition, the results suggested that the system consisting of GPS-BLE and beacons can be used for tracking different types of equipment at ODOT district and county garages. The recommended tracking system consists of using few (minimum of three) GPS-BLE on certain equipment that are frequently used in the field operations of each ODOT district and county garages and using beacons on pieces of equipment that are typically needed and shared between by ODOT county garages. The results of the cost analysis indicated that the recommended system can be highly cost-effective with cost benefit ratio of more than 8 if it is efficiently used by ODOT district and county garages. ODOT has implemented the ODOTMETS systems into its IT architecture.  At the time of this submission, two districts are actively using the system, while the remaining ten districts are either in the process of acquiring tracking devices or learning the software. Training video are also under development.</t>
  </si>
  <si>
    <t>Vicky</t>
  </si>
  <si>
    <t>Fout</t>
  </si>
  <si>
    <t>Ohio Department of Transportation</t>
  </si>
  <si>
    <t>614-466-3029</t>
  </si>
  <si>
    <t>1980 W. Broad St., MS 3280</t>
  </si>
  <si>
    <t>Columbus</t>
  </si>
  <si>
    <t>Ohio</t>
  </si>
  <si>
    <t>43223</t>
  </si>
  <si>
    <t>https://www.dot.state.oh.us/Divisions/Planning/SPR/Research/reportsandplans/Reports/Final%20Reports/SJN%20135969%20Final%20Report.pdf</t>
  </si>
  <si>
    <t>https://www.dot.state.oh.us/Divisions/Planning/SPR/Research/reportsandplans/Reports/Final%20Reports/SJN%20135969%20Final%20Fact%20Sheet%20.pdf</t>
  </si>
  <si>
    <t>551962</t>
  </si>
  <si>
    <t>SJN 135696</t>
  </si>
  <si>
    <t xml:space="preserve">University of Cincinnati </t>
  </si>
  <si>
    <t>University of Cincinnati
Department of Civil and Architectural Engineering and Construction Management
796 Rhodes Hall
Cincinnati, OH 45221</t>
  </si>
  <si>
    <t>The developed system will help ODOT in better scheduling and locating the different maintenance equipment in ODOT county and district garages as well as other cost centers. This will result in several benefits that can be achieved from:
• Reducing the time needed to locate equipment by ODOT counties for daily operation.
• Reducing the time needed by ODOT districts and counties for locating the equipment during the annual inventory.
• Optimizing the equipment scheduling and facilitating the equipment sharing between counties within the same district as well as in different districts.
• Eliminating the need to rent equipment that is available in other counties and districts.
• Enhancing the equipment maintenance management.
• Reducing the cost resulting from delayed equipment maintenance.
• Maximizing equipment fleet utilization based on obtained data.
• Reducing the road user time during closures when an emergency or an unexpected incident occurs requiring certain maintenance equipment.
• Improve ODOT emergency response preparedness.
• Enhancing the efficiency of ODOT operations
The overall cost benefits are estimated to be $386,175 annually, which is the sum of the savings from only reducing the time needed to locate equipment and eliminating the need for renting pieces equipment that are available in ODOT county garages.</t>
  </si>
  <si>
    <t>MDT Wildlife Accommodation Process</t>
  </si>
  <si>
    <t>02/29/2016</t>
  </si>
  <si>
    <t>06/30/2019</t>
  </si>
  <si>
    <t xml:space="preserve">Wildlife accommodations are features designed and implemented into a transportation facility to moderate the effects of the infrastructure on wildlife and their habitat. The objective of these features is to minimize or eliminate barriers to wildlife movement, protect important habitat components within the landscape, and reduce or eliminate the potential for wildlife-vehicle collisions.
The Montana Department of Transportation (MDT) has accommodated a variety of wildlife species in the last two decades in several different ways. However, the processes, rationale, and criteria used for recommending and implementing accommodations has varied just as the technology and practices in the field have rapidly evolved. This project investigated how to evaluate the need for and determine the feasibility of including wildlife accommodations in project development and design to incorporate these features into construction projects through a consistent, predictable, and well- documented recommendation and decision-making process. The overall objective was to develop a wildlife accommodations process and guidelines specifically integrated into MDT’s project development processes at the appropriate milestones to establish an inclusive and consistent approach across MDT Districts statewide and optimize wildlife consideration within existing business processes and project development schedules. 
</t>
  </si>
  <si>
    <t>5896-410</t>
  </si>
  <si>
    <t>233719.00</t>
  </si>
  <si>
    <t>Bill Semmens &amp; Deb Wambach</t>
  </si>
  <si>
    <t>The research project has been implemented, but the process integration is on-going and will be evaluated and adapted as needed for continued optimization.</t>
  </si>
  <si>
    <t>MDT’s Wildlife Accommodation Process</t>
  </si>
  <si>
    <t xml:space="preserve">Before this research, MDT did not have a well-defined business process for evaluating wildlife needs and incorporating accommodations into the design of federal aid projects.  Recommendations for wildlife accommodations were coming in at various points and often late in project development schedule. There were large variations in the needs evaluation, recommendations, and feasibility analysis for incorporation of accommodations into project design. There was little transparency or documentation of the rationale provided in decision-making.  This research helped define a business process to fit within the existing project development flows for incorporation of wildlife accommodations into various capital improvement federal aid projects.
Since the project completion, MDT has integrated wildlife accommodation evaluation, recommendation, and decision-making  into its business process for project delivery according to the 5-steps development through the research.   
STEP 1: Identify wildlife needs. Following the Preliminary Field Review, the District Biologist identifies and presents wildlife needs and general wildlife accommodation recommendations in the Biological Resources Report/Preliminary Biological Assessment 
STEP 2: Prepare Wildlife Accommodation Recommendations Memo (WARM). 
The District Biologist presents detailed recommendations for wildlife accommodations in the WARM, based on the wildlife needs analysis and general recommendations from the BRR/PBA. Completion of the WARM is done through a new project activity for the Biologists. The WARM is signed by MDT Environmental Services Bureau Chief and distributed to the Design Team for feasibility analysis during the iterative design process preceding Scope of Work.
STEP 3: Iterative evaluation process. The Design Team works closely, cooperatively, and iteratively to further evaluate the wildlife accommodation recommendations between the WARM distribution and the Wildlife Accommodation Decision Report (WADR). The feasibility of the WARM recommendations is explored through iterative evaluation. Recommendations are accepted, modified, or rejected for further development based on this evaluation. Alternate recommendations, not previously included in the WARM, may emerge during the iterative evaluation. The Design Team’s findings are documented in the WADR.
STEP 4: Prepare Wildlife Accommodations Decision Report (WADR). The Project Design Manager prepares a decision memo (WADR) under the Prepare Scope of Work Report activity documenting the Design Team’s decisions resulting from the iterative design process in Step 3. The WADR documents wildlife accommodations that will advance to final design, those that will not advance, and full justification as to why each accommodation was accepted, modified, rejected, or proposed as an alternate by the Design Team. The WADR is signed by the appropriate Bureau Chief for the project. The results of the WADR should be summarized in the Environmental Considerations section of the Scope of Work Report.
STEP 5: Design phase. Following approval of the Scope of Work Report, the accepted, modified, and alternate wildlife accommodations are advanced into the project design phase. All plans, details, and special provisions for wildlife accommodations are incorporated into project development by the Design Team. Issues that arise during final project development that have an impact on the implementation of wildlife accommodation(s) must be discussed with the Design Team to determine if a feasible alternative can be identified. Changes to the WADR decisions should be documented in subsequent milestone reports.
</t>
  </si>
  <si>
    <t>Rebecca</t>
  </si>
  <si>
    <t>Ridenour</t>
  </si>
  <si>
    <t>Montana Department of Transportation</t>
  </si>
  <si>
    <t>4064447203</t>
  </si>
  <si>
    <t>2701 Prospect Ave</t>
  </si>
  <si>
    <t>PO Box 201001</t>
  </si>
  <si>
    <t>Helena</t>
  </si>
  <si>
    <t>MT</t>
  </si>
  <si>
    <t>59620-1001</t>
  </si>
  <si>
    <t>https://www.mdt.mt.gov/other/webdata/external/research/DOCS/RESEARCH_PROJ/WAP/Final_Report.pdf</t>
  </si>
  <si>
    <t>https://www.mdt.mt.gov/other/webdata/external/research/DOCS/RESEARCH_PROJ/WAP/Desk_Guide.pdf</t>
  </si>
  <si>
    <t>https://view.officeapps.live.com/op/view.aspx?src=https%3A%2F%2Fwww.mdt.mt.gov%2Fbusiness%2Fcontracting%2Fdocs%2Fmemos%2FWARM-Memo-Consultants.dotx&amp;wdOrigin=BROWSELINK</t>
  </si>
  <si>
    <t>https://view.officeapps.live.com/op/view.aspx?src=https%3A%2F%2Fwww.mdt.mt.gov%2Fbusiness%2Fcontracting%2Fdocs%2Fmemos%2FWADR-Memo.dotx&amp;wdOrigin=BROWSELINK</t>
  </si>
  <si>
    <t>https://www.mdt.mt.gov/research/projects/env/wap.aspx</t>
  </si>
  <si>
    <t>Kathy Haris, KLJ</t>
  </si>
  <si>
    <t>225000</t>
  </si>
  <si>
    <t xml:space="preserve">This process front-loads the consideration of wildlife accommodations so that decisions that may affect the scope, schedule, or budget are made by the Scope of Work milestone. Thus, wildlife accommodations become just another component of the project and are no longer considered “extra” or “add-on”. The timing of the recommendations and decisions in the early stages of preliminary design minimizes risk to the on-time and on-budget project delivery goals.  This shift allows for multi-disciplinary inclusivity in decision making and is helping to mainstream the consideration of wildlife accommodations in transportation projects.
The value of this research was:  1) the creation of a standardized process bringing consistency, predictability, and transparency across districts, divisions, and functional areas; 2) built-in on going evaluation and adaptation of the business process to ensure it is dynamic and relevant as we continue learn and evolve our program delivery processes; and 3) the ability to capture and share the lessons learned from the process implementation with other states who might be experiencing similar circumstances.    
Ultimately, the streamlining and mainstreaming of wildlife accommodations into transportation program delivery benefits the travelling public in reduced potential for wildlife-vehicle conflict and benefits the states wildlife by providing increased permeability of the transportation network for their daily, seasonal, and dispersal movements across the landscape.  Maintenance personnel have to collect and dispose of less carcasses from the roadsides. MDT is meeting the publics expressed desire for the inclusion of wildlife accommodations into our transportation program. The benefits continue to cascade, including support of the state’s economy through more reliable transport of people, goods and services across the state as well as support of Montana’s multi-billion dollar outdoor recreation and wildlife economy.  
</t>
  </si>
  <si>
    <t>Characterization of Blow Over Risk in the Wyoming Highway System</t>
  </si>
  <si>
    <t>11/07/2019</t>
  </si>
  <si>
    <t>02/01/2023</t>
  </si>
  <si>
    <t>Blow over crashes caused by severe crosswinds are a common problem on Wyoming highways, as well as roadways elsewhere that are subject to high wind conditions. To characterize blow over-inducing wind gusts, a high-frequency wind monitoring system was installed at a known hazard area along Interstate 25 just north of the Colorado-Wyoming state line. Data collected from this high-frequency system were analyzed along with data from the Wyoming Department of Transportation’s (WYDOT) traditional systems including a Portable Weather Instrument Station (PWIS) and an existing Road Weather Information System (RWIS). Using data collected from these sources and a static vehicle stability model that integrates major influencing factors, the critical vehicle speed for the blow over condition was statistically modeled by distribution fitting. Through this investigation, the exp-gamma distribution was found to be the most appropriate to model the stochastic process of vehicle blow over risk. Applications using historical, statewide RWIS Environmental Sensor Station (ESS) data demonstrated the predictive capability of this developed tool for historical blow over crashes. Furthermore, the sensitivity analysis of this vehicle stability model characterizes the blow over risk of vehicles with various attributes. Finally, blow over hazard maps were produced based on reconstructed historical maximum and mean wind fields using a Weather Research and Forecasting (WRF) model. This dynamic risk-assessing tool, founded in the technology developed herein, will provide significant additional information to traveler information systems and roadway agencies managing roads with frequent high wind conditions.</t>
  </si>
  <si>
    <t>WY-2201F</t>
  </si>
  <si>
    <t>119762.00</t>
  </si>
  <si>
    <t>Noriaki Ohara, University of Wyoming, and Rhonda Young, Gonzaga University</t>
  </si>
  <si>
    <t>Characterization of Blowover Risk in the Wyoming Highway System</t>
  </si>
  <si>
    <t>This project is set up to so we can better understand how wind, vehicle speed, load weights, and road geometry correlate, and how to improve operational practices related to weather responsive road management.</t>
  </si>
  <si>
    <t>Enid</t>
  </si>
  <si>
    <t>White</t>
  </si>
  <si>
    <t>Wyoming Department of Transportation</t>
  </si>
  <si>
    <t>3077774182</t>
  </si>
  <si>
    <t>5300 Bishop Blvd</t>
  </si>
  <si>
    <t>Cheyenne</t>
  </si>
  <si>
    <t>Wyoming</t>
  </si>
  <si>
    <t>82001</t>
  </si>
  <si>
    <t>https://rosap.ntl.bts.gov/view/dot/61014</t>
  </si>
  <si>
    <t>https://rosap.ntl.bts.gov/view/dot/61015</t>
  </si>
  <si>
    <t>University of Wyoming</t>
  </si>
  <si>
    <t xml:space="preserve">Every year, the 402-mile Wyoming I-80 corridor has experienced 700 commercial vehicle crashes and over 1,500 hours of road closures. This project attempted to quantify the rollover risk of trailer-trucks using the model-based wind field and road geometry with support of one high frequency observation tower. Wind related truck rollover crash risk in Wyoming were computed in terms of critical gust wind speed and threshold vehicle speed by model-simulated wind field in the historical period (1981-2014) at very high spatial resolution.
The project was set up to help improved understanding of the gust wind characteristics for the blow over risk algorithm in the Wyoming CV Pilot system, improved risk-based traveler information for vehicles during high wind conditions based on current or forecasted wind conditions and vehicle characteristics, and implement recommendations for the potential wind fence and embankment locations.
The blow over risk algorithm that was chosen using the research from this project is based on the fuzzy-logic and it will be improved based on the wind monitoring data and the computed rollover risk in the Wyoming CV Pilot system. Recommendations for the potential wind fence and embankment locations together with the risk maps were provided to WYDOT. </t>
  </si>
  <si>
    <t>RAP Reset – Responsibly Optimizing Recycled Materials Use in Asphalt Concrete &amp; Pavement Performance Life</t>
  </si>
  <si>
    <t>10/01/2017</t>
  </si>
  <si>
    <t xml:space="preserve">
The durability performance of Asphalt Concrete (AC) with various percentages of Reclaimed Asphalt Material (RAM) has been a focal point of the asphalt industry leading it to embrace the Balanced Mix Design (BMD) concept. The goal of this research was to review and enhance Washington State Department of Transportation (WSDOT) AC materials selection, mix design, and standard specifications for optimized use of RAM, based on readily implementable technology, in collaboration with industry stakeholders for improved durability performance. The scope included a literature review; an assessment of RAM supply in the state; a statewide comparison of low and high RAM pavement performance data to determine if differences were observed; evaluation of raw materials and field mixtures; evaluation of laboratory mixed-laboratory compacted (LMLC), field mixed-laboratory compacted (FMLC), and field cored (FMFC) samples; statistical analysis of results and preparing this report. The laboratory analysis included short-term and long-term aging of binders and mixtures with rheological and cracking tests performed on them. Primary recommendations of this study include: integrating volumetric parameters along with further performance testing in a BMD approach to increase effective binder content; implementing all of the volumetric criteria in AASHTO M323 during mix design, test section and acceptance; using ?Tc as an aging parameter in binder specifications; including RAM in all mix designs regardless of doses; maintaining an IDT strength specification and transitioning to CT-Index; adding longterm aging for IDT/CT-Index test specimens in the future, maintaining the current Hamburg Wheel Track (HWT) rutting test and criteria; short- and long-term standard specification revisions; and re-evaluating the performance of RAM pavements with time.
</t>
  </si>
  <si>
    <t>T2701 and T1461-48</t>
  </si>
  <si>
    <t>170726.00</t>
  </si>
  <si>
    <t>Jon Peterson</t>
  </si>
  <si>
    <t xml:space="preserve">Enhance WSDOT Hot Mix Asphalt (HMA) materials selection, mix design process, and standard specifications to responsibly optimize the use of recycled materials based on recent readily implementable technology in collaboration with stakeholders for improved pavement performance.
The scope of the proposed research focuses on quantifying the current and planned use of recycled materials in HMA, then evaluating how recent materials technologies could be integrated into WSDOT policy, specifications, and procedures to maximize the use of recycled materials without compromising pavement performance. 
Benefits of the research will be reduced risk and improved pavement performance lives through improvements in materials selection and mix design. As stated previously, this research affects almost all WSDOT HMA pavement materials annually, equivalent to about $70M in in 2016. It also affects pavement performance life. Increasing the pavement life by just one year of a typical $10M WSDOT paving project (about a $1 million savings) would be equivalent to a 6x return on invest for this $170,000 project.
</t>
  </si>
  <si>
    <t>Jon</t>
  </si>
  <si>
    <t>Peterson</t>
  </si>
  <si>
    <t>3607057499</t>
  </si>
  <si>
    <t>WSDOT Research and Library Services</t>
  </si>
  <si>
    <t>WA</t>
  </si>
  <si>
    <t>98504-47372</t>
  </si>
  <si>
    <t>Dr. Adam Hand, Univ. of Nevada-Reno</t>
  </si>
  <si>
    <t>100000</t>
  </si>
  <si>
    <t>Benefits of the research will be reduced risk and improved pavement performance lives through improvements in materials selection and mix design. As stated previously, this research affects almost all WSDOT HMA pavement materials annually, equivalent to about $70M in in 2016. It also affects pavement performance life. Increasing the pavement life by just one year of a typical $10M WSDOT paving project (about a $1 million savings) would be equivalent to a 6x return on invest for this $170,000 project.</t>
  </si>
  <si>
    <t>Development of an Intelligent Snowplow Truck that Integrates Telematics Technology, Roadway Sensors, and Connected Vehicle</t>
  </si>
  <si>
    <t>01/01/2019</t>
  </si>
  <si>
    <t xml:space="preserve">There are over 1.2 million weather related crashes annually in the United States, and an estimated 24 percent of these occur on snowy, slushy or icy pavement conditions. To help reduce the impact of winter weather agencies deploy snow removal equipment and utilize anti-icing and de-icing chemicals, with a large majority of these chemicals being road salt, before, during, and after a winter storm event.  Across the US there are over 8 million-lane miles of roads and salt treatment was estimated to be $2.3 billion in 2019.  Since winter weather varies considerably, allocation of snow removal and deicing resources are highly important to facilitate agile response. Given their commitment to safety and mobility, the Indiana Department of Transportation (INDOT) took measures through this research project to optimize winter operations.
This research provides several valuable outcomes that are shaping the future of winter operations.  One of the most significant outcomes was the use of telematics on INDOT snowplows to aid in deployment and treatment of roadways.  Another outcome that is changing the industry is automation of liquid and granular application.  
Historically, real-time two-way radio communication with drivers has been the primary monitoring system, but with 6 districts, 29 subdistricts, and over one hundred forty units it does not scale well for systematic data collection.   Emerging technology such as real-time truck telematics, hi-resolution NOAA data, dash camera imagery, and crowdsourced traffic speeds can now be fused into dashboards.  These real-time dashboards can be used for systematic monitoring and allocation of resources during critical weather events.  This research investigates and creates reports on using these data sources during the 2020-2021 winter season. Nearly 13 million location records and 11 million dash camera images were collected from telematics onboard 1,105 trucks. Peak impact of nearly 1570 congested miles and 610 trucks deployed was observed for a winter storm on February 15th, 2021, chosen for further analysis. A sample view from such a dashboard has been illustrated in Figure 1 for interstate 94 (I-94) in the eastbound direction of travel (EB) for the three-day winter storm period of February 14 – 16, 2021. Figure 1a shows a bar plot representation of the hourly snowplow deployment counts for this roadway. 
Using the available snowplow geolocations from onboard telematics devices, each snowplow waypoint could be linearly referenced to a 0.1-mile section of roadway and a snowplow’s entire trajectory could thus be plotted. Figure 1b shows such a representation where spatiotemporal speed profile heatmaps are overlaid with snowplow trajectories (indicated by blue solid lines). Each particular instant where a dash camera image was captured by the snowplow is indicated by a solid grey circle layer on top of the snowplow trajectory. Owing to multiple snowplows covering this stretch of road over the course of the storm, obtaining a longitudinal slice of roadway conditions at the same location but at different times was possible. Callouts c through h (corresponding to Figure 1 c through h) on Figure 1b indicate time instances from which snowplow dash camera images were sampled to obtain a brief view of the storm’s progression over the three-day period. In order, Figure 1 c through h indicate clear conditions preceding the storm (10:43 AM, Feb 14), wintry weather on the first night of the storm (4:28 AM, 8:04 AM and 10:49 AM, Feb 15) and post-storm roadway maintenance and snow removal activities (3:14 PM, Feb 16).
This dashboard is helpful in monitoring traffic speeds and truck deployment.  Another dashboard that integrates similar information geospatially can be seen in Figure 2.
Figure 2 illustrates the dashboard showing the location of trucks (blue markers), current interstate speeds and radar weather overlay as the storm progresses. Around 8 AM, before the storm hits the state, there were 81 trucks actively monitoring the storm and accumulation (Figure 2 (a)).  Figure 2(b) shows there were over 500 trucks actively plowing while the storm progresses through the state. Figure 2(c) and Figure 2(d) show that as the storm moves further across the state more trucks are actively deployed to preform winter snow removal and de-icing activities.
In addition to tactical adjustments of resources during storms, this system-wide collection of resources allows agencies to monitor multiple seasons and make long term strategic asset allocation decisions.  Also, from a public information perspective, these resources were found to be very useful to agencies that interface with the media (and social media) during large storms to provide real-time visual updates on conditions throughout the state from pre-treatment, through cleanup.
	Development of automated granular application provides agencies with a method to ensure efficient and consistent application of materials and removes distractions to occupied drivers.  The efficient application of salt and de-icing materials with automated solutions for managing driver workload can also significantly cut down operating costs and staff turnover. This research developed a smart brine tanker to improve winter operation procedures, reduce costs and make roads safer in the winter, which was then extended to granular applications.
The automated liquid application technology allows agencies to remotely send a prescription map with application zones and their rates to the in-cab operator. The system will automatically turn on/off the sprayer nozzles at the prescribed rate when the tanker enters/exits the application zones. Several experimental tests were conducted using the prototype vehicle to understand the lateral and longitudinal accuracy of the system. Results suggested that RTK is required for lane-based application, whereas bridge decks and underpasses can be treated without precision technology. This system additionally reduces the amount of material used by preventing double application on previously applied areas, the system also improves efficiency using the real-time job sync that allows multiple brine tankers to concurrently work on the same job. On job completion, the system generates a report highlighting the application areas and their rates, which agencies can use for after-action analysis to better manage material usage and assess winter maintenance operations. While using this technology it was found that a driver would manually have to activate brine application over 100 times on bridge decks and underpasses for a single loop on I-465 the interstate around Indianapolis (Figure 3).  This technology not only saves materials but increases safety for the operator as it eliminates a distraction and allows them to focus on driving.
The success of automating liquid application also led to development of automated solid material application. Utilizing the telematic equipment in the trucks a field test was performed with an INDOT truck to enable the agency to prescribe application rates remotely. The test confirmed the ability to do so, and further development will be completed to remotely broadcast application rates to fleet vehicles based on Multi Radar/Multi-Sensor forecasts and current weather conditions.
Overall, this research improves the safety of roadways during winter operations by reducing the impact of winter storms by having data-driven agile responses and adjustments and aids in removing distractions from the operators by automating material application.  There is still further development being done for the automated granular solution, but the automated liquid deployment is being implemented with 8 automated brine tankers deployed statewide.
a)	I-94 EB Hourly Snowplow Deployment Counts
1)	I-94 EB Speed Profile Heatmap with Overlaid Snowplow Trajectories
(a)	Feb 14, 10:43 AM	(b)	Feb 15, 4:28 AM	(c)	Feb 15, 8:04 AM
(d)	Feb 15, 10:49 AM	(e)	Feb 15, 8:11 PM	(f)	Feb 16, 3:14 PM
Figure 1. Feb 14 – Feb 16, 2021 Winter Storm, I-94 EB Speed Profile Heatmaps and Snowplow Coverage
</t>
  </si>
  <si>
    <t>SPR-4322</t>
  </si>
  <si>
    <t>399248.00</t>
  </si>
  <si>
    <t>Transportation agencies make considerable yearly investments in maintenance operations, which span a wide spectrum of activities from asphalt patching and summer mowing to winter snow and ice removal. These activities share a common logistical aspect: they involve planning, execution, and control of personnel, machines, and materials to achieve a maintenance goal. The efficiency of maintenance operations may be dramatically improved by the application of modern communications, computation, and control technologies, which are now available at reasonable cost.  The intelligent snowplow project was an in-depth proof of concept study of the application of modern telematics to improve the efficiency of snowplow management in Indiana.</t>
  </si>
  <si>
    <t>Innovations in Safer Roadways: Intelligent Snowplows Improve Winter Operations, Deployment, and Safety</t>
  </si>
  <si>
    <t xml:space="preserve">Winter operations is challenging for agencies to manage due to the weather conditions evolving over the course of an event and it is important for an agency response to be agile.  There are over 1.2 million weather related crashes annually in the United States, and an estimated 24 percent of these occur on snowy, slushy or icy pavement conditions. This research project, which utilizes fleet telematics to assess and deploy winter maintenance vehicles and automating material application will improve winter operation safety and reduce the impact.
Current ways to deploy winter operation equipment are done with two-way radios and monitoring the forecast.  This can cause delays in updates and are subjective to the current roadway conditions.  Traditional means to deploy and respond to winter storm events are archaic and do not scale well when trying to manage statewide impact.  The vehicles driving the roadways and winter removal equipment can provide this information in real-time and can provide data-driven evidence of the impact.
The proposed intelligent snowplow for operations utilizes telematics in the snowplows to monitor winter weather impact and redeployment measures.  These telematics would also allow the agency to automatically apply material on their road network removing a distraction for the operator.
This research is significate because:
1)	It utilizes new technology to optimize winter treatment.
2)	Combines vehicle data, snowplow data, weather data, and dash camera imagery to provide a holistic view of winter storm impact.
3)	Provides a qualitative assessment in real-time to optimize deployment measures that can also be quantified after a storm event.
4)	Reduces driver distraction and improves safety.
The Indiana Department of Transportation (INDOT) has implemented this research and have used the telematics data for deployment for the last 2 years.  They have also automated their liquid application on 8 brine tankers and have plans to implement this technology on even more equipment.
This research demonstrates the need for data-driven optimization and advancements in the winter operations field and has laid the foundation for further implementation in the near future. This project is innovative as it presents a new way to optimize winter operations due to the challenging and evolving winter storm impact.  The proposed intelligent snowplow provides solutions to winter weather impacts in Indiana and nationwide.
</t>
  </si>
  <si>
    <t>Desai, J., Mahlberg, J., Kim, W., Sakhare, R., Li, H., McGuffey, J., &amp; Bullock, D. M. (2021). Leveraging Telematics for Winter Operations Performance Measures and Tactical Adjustment. Journal of Transportation Technologies, 11, 611-627</t>
  </si>
  <si>
    <t>https://doi.org/10.4236/jtts.2021.114038</t>
  </si>
  <si>
    <t>“Leveraging Telematics for Winter Operations Performance Measures and Tactical Adjustment.” 101st Transportation Research Board Annual Meeting. Washington DC, January 2022</t>
  </si>
  <si>
    <t>“Automated Brine Application and New Salt Spreader Calibration.” American Public Works Association North American Snow Conference 2021. Virtual, April 2021</t>
  </si>
  <si>
    <t>https://doi.org/10.4236/jtts.2022.124040</t>
  </si>
  <si>
    <t xml:space="preserve">https://docs.lib.purdue.edu/jtrp/1768/ </t>
  </si>
  <si>
    <t>James V. Krogmeier, PhD</t>
  </si>
  <si>
    <t xml:space="preserve">Purdue University
Elmore School of Electrical and Computer Engineering
Materials and Electrical Engineering Building
501 Northwestern Avenue
West Lafayette, IN 47907-2035 Phone (765) 494 – 3530
Email: jvk@purdue.edu
</t>
  </si>
  <si>
    <t>399248</t>
  </si>
  <si>
    <t xml:space="preserve">The benefits of intelligent snowplows include reduced impact on driving conditions, improved response time and agility, and reduced driver distractions.
There is an apparent need for optimizing winter operations as one quarter of all weather related crashes are due to winter weather conditions. Equipping the winter operation equipment with telematic reporting sensors improve safety and operations. Given their commitment to all modes of travel, INDOT undertook this research to find innovative and effective ways to provide efficient and safe transportation solutions during winter storm events.
</t>
  </si>
  <si>
    <t>Road Condition Detection and Classification from Existing CCTV Feed</t>
  </si>
  <si>
    <t>07/01/2019</t>
  </si>
  <si>
    <t xml:space="preserve">Indiana Department of Transportation (INDOT) has over 500 digital cameras along highways in populated areas in Indiana. These cameras are used to monitor traffic conditions around the clock all year round. Currently, the videos from these cameras are observed individually by human operators looking for traffic conditions and incidents. It is time-consuming for the operators to scan through all video data from all the cameras in real time. The main objective of this research was to develop an automatic and real-time system for all cameras to monitor lane-based traffic conditions and detect incidents automatically. 
The system has three unique constraints. 1. The system can add to the current INDOT human-operator monitored camera-based traffic monitoring system but cannot interrupt the current system operation. 2. All Highway CCTV cameras' viewing direction and zoom level are controlled by the human operators, which can change anytime and are not guaranteed to return to preset viewing and zoom angle. As the camera angle and zoom level change, the locations of the road, lane, and vehicle on the video frames may change significantly. So, the challenge is that the computer has to detect the camera angle change and automatically find lanes on the video on new scenes. 3. The clarity of lane marking is not guaranteed for road monitoring by all cameras, especially in dim light and bad weather, so lane-marking-based lane detection cannot be used. No existing product in the world can satisfy these three constraints.
The Transportation and Autonomous Systems Institute (TASI) of the Purdue School of Engineering and Technology at Indiana University-Purdue University Indianapolis (IUPUI) and the Traffic Management Center of INDOT have worked together to conduct this two-year research to develop a system that monitors the traffic conditions based on the INDOT CCTV video feeds. The proposed system performs traffic flow estimation, incident detection, and classification of vehicles involved in an incident. The goal was to develop a system for actual implementation.
The research team designed the system that includes the hardware and software components in addition to the currently existing INDOT CCTV system, the relationship between the added system and the currently existing INDOT system, the database structure for traffic data extracted from the videos, and user-friendly web-based server for showing the incident locations automatically 
The specific work in this project includes the following sub-tasks:
1.	Vehicle-detection
Automatic detection of vehicles is an essential part of this project for traffic flow rate detection. Various methods were tried and compared to improve the computation speed. The artificial intelligence method, YOLOv4, for vehicle detection currently generates the best results for daytime and lit conditions. Vehicle detection performance in an automatically selected region of interest reaches over 90% accuracy by YOLOv4
2.	Road boundary detection
Since the aiming direction of each camera can change, it is impossible to specify, a priori, the road and lane locations on the camera video frames. Therefore, the team used the tracking information of moving vehicles to determine road boundaries. Then only the vehicle detected on the road is considered for traffic condition monitoring. This helps to eliminate vehicle counting errors. 
3.	 Lane detection
Since the aiming direction of each camera can change, it is impossible to specify, a priori, the lane locations on the video image. Based on the assumption that most vehicles stay in their current lanes, the team developed statistical-based lane detection and direction detection methods using vehicle motion information. As the cameras view the roads at an angle to the horizon, only the vehicle at some part of the video image can be accurately detected. The faraway vehicle is too small to be identified. Therefore, the vehicle and lanes can be detected most accurately in a horizontal region on the video frames. So we developed an algorithm using YOLOv4 output to automatically identify the region where we can reliably count the vehicles.  
4.	Vehicle count over time and flowrate detection
The passing vehicles in each lane are counted all the time with timestamps. Therefore, each lane's flow rate (vehicles/hour) is derived based on vehicle counting and timestamps. 
5.	Traffic condition detection
The traffic flow status is derived from the availability of the real-time flow rate on each detected lane. The traffic flow status is categorized as fast, normal, slow, and congested. These traffic conditions on each camera-observed road segment are reported to the central database and displayed on the webpage for traffic operators.
 6.	Database development
This project uses a database as a central place to gather and distribute the information generated from videos of multiple cameras and the incident detection results. The database also provides information for the user interface. The database tables and their relationships are specially designed for traffic management use. The database has been successfully implemented using MySQL. 
7.	Graphical User Interface (GUI) 
A Graphical User Interface (GUI) was developed with input and suggestions from INDOT users. The GUI reads data from the database and generates user-interested information on the output display. The GUI displays four types of information: (1) the location of all installed cameras on the Google map, (2) All traffic incident locations (shown in red color) on the Google map, (3) the real-time video of the focused incident location, and (4) all traffic information at the focused incident location (Figure 5). In addition, this GUI supports the selection of a focused traffic incident location among all incident locations. The historical traffic status data can also be selected and downloaded.
8.	Hardware specification study
After implementing various system components, the research team performed experiments to run the system on different computer hardware and software environments. As a result, it is concluded that a mid-range GPU is sufficient for the real-time implementation of the system. On the other hand, the CPU power and the memory size are important factors (e.g., a $1500 PC is sufficient to process one camera data in real-time). 
The developed system is implemented in INDOT. It is being expanded for other traffic management applications, such as camera-based data collection for analysis of the effect of road construction on traffic and weaving analysis. 
The developed system is implemented in INDOT.
</t>
  </si>
  <si>
    <t>SPR-4436</t>
  </si>
  <si>
    <t>226420.00</t>
  </si>
  <si>
    <t xml:space="preserve">Highway camera video collects a vast amount of traffic information. However, several human operators watching hundreds of camera videos significantly underutilized its information. The computerized and AI-based traffic status monitoring system provides a door to capture the comprehensive traffic information not available before. The developed system is logically composed of many steps described in the abstract. Improving each step can increase the system's accuracy and performance. For example, the newer AI YOLO object detection tool will improve the counting accuracy and speed; a better tracking algorithm can reduce the flow rate for lanes.  
The architecture of the system is flexible. For large-scale implementation, the simultaneous transmission of hundreds of videos in real-time may cause communication jams. The architecture allows the distributed implementation to associate one edge/field computer for each camera and send the detected traffic data to the central database. For small-scale implementation, all video-processing computers can be located in a computing center that allows the user to automatically decide which camera videos to process. 
</t>
  </si>
  <si>
    <t>Innovations in utilizing existing highway camera video and state-of-the-art AI-based vehicle detection and tracking techniques to generate real-time lane-based traffic flow rate and conditions</t>
  </si>
  <si>
    <t xml:space="preserve">State DOTs use thousands of highway cameras to monitor traffic status and incidents. However, installing the camera system along the higher is expensive, and most of its collected information is underused. Therefore, it is desirable to use the existing camera sensor to get real-time traffic status information and make the system alert the operators about the traffic status.
Even though the number of highway cameras is large, it is still limited regarding the huge highway distances. So, the distance between cameras is long, and DOT human operators need to control the camera angles and zoom levels anytime to get a clear view for monitoring the traffic status and incidents. However,  this unrestricted camera viewing angle change made all current computer-based and camera video-based road traffic monitoring systems not applicable. Therefore, this research project is focused on solving this specific problem. 
This research is technically significant because we 
1.	Developed the system using state-of-the-art AI algorithms to detect the vehicles and automatically learn regions of interest based on the confidence level of the detected vehicles.
2.	Developed a tracking algorithm to track the motion of detected vehicles in the automatically learned region of interest on the video frames. 
3.	Developed algorithms to learn the road and lane locations on the video frames based on the general knowledge that most vehicles stayed in their lanes and approximated the relative ratio of vehicle width and lane width. 
4.	Enabled the system to apply to any highway camera. No camera-specific or location-specific information is used in the system. 
5.	Adopted an architecture that augments the current INDOT highway CCTV system without affecting its current operation.
6.	Provided a convenient graphical user interface for the user to get the traffic status in the area observed by any of the highway cameras 
7.	Allowed both centralized or distributed implementation depending on the communication bandwidth. 
This research is readily deployable. The Indiana Department of Transportation (INDOT) has implemented a centralized version for pilot testing. This research study has also supported distributed field implementation. Due to the automatic lane learning capability, the system setup becomes straightforward since precise camera calibration is not needed during the installation. 
This research enables the already installed highway camera system with significantly increased potential to provide real-time traffic information. Flowrate checking at any camera-viewable location can be performed automatically. It also made it possible to save all processed traffic history information. This information may be valuable for future traffic pattern studies.  
Furthermore, our developed system can be used and expanded for many other traffic management applications, such as using a temporarily installed roadside camera to gather lane-based traffic data for analysis of the effect of road construction on traffic and analysis of vehicle weaving between two adjacent entries/exits on highways. 
</t>
  </si>
  <si>
    <t>https://doi.org/10.5703/1288284317364</t>
  </si>
  <si>
    <t>Mei Qiu, et al, "Intelligent Highway Lane Center Identification from Surveillance Camera Video," Intelligent Transportation Systems Conference, Indianapolis, Indiana, Sept 2021</t>
  </si>
  <si>
    <t>https://docs.lib.purdue.edu/cgi/viewcontent.cgi?article=3334&amp;context=jtrp</t>
  </si>
  <si>
    <t>Stanley Chien</t>
  </si>
  <si>
    <t xml:space="preserve">Department of Electrical and Computer Engineering
723 W. Michigan St., SL160J
Indianapolis, IN 46202
Phone (317) 274-2760
E-mail: schien@iupui.edu
</t>
  </si>
  <si>
    <t>226420</t>
  </si>
  <si>
    <t xml:space="preserve">The benefits of this research are significant. First, it can improve the working efficiency of the traffic operators by reporting the undesirable traffic status, hence increasing the productivity of the traffic operators. Second, it enables storing lane-based traffic status data for the area observable by highway cameras. Third, this result can replace many manual lane-based vehicles counting for some traffic management-related tasks. Fourth, it may replace the loop sensors buried under the road surface and be more serviceable. All in all, it enables the exploration of the complete application potential of the already widely installed but severely underutilized highway camera sensors. This result can also be applied to non-highway sensor-based traffic management.
</t>
  </si>
  <si>
    <t>Designing and Evaluating the Effectiveness of Campaign Messages for Improving Work Zone Safety</t>
  </si>
  <si>
    <t>11/02/2020</t>
  </si>
  <si>
    <t>Annually, crashes in work zones kill 800 people in the USA, and four out of five who die in work zone crashes are drivers and passengers. Unsafe driving behaviors are reported as some of the leading causes of fatal crashes in work zones. A communication campaign about road safety is considered one of the most effective interventions/countermeasures in promoting safe driving behaviors on the road. Thus, this study sought to examine the effectiveness of purposefully designed campaign messages for promoting safe driving behaviors in and around Indiana work zones. This study also examined the most appropriate channel for target audience to receive and read campaign messages about work zone safety. Informed by a work zone crash data analysis from three sources, previous work zone safety campaign message analysis, and road safety communication campaign literature review, 15 campaign messages were designed to promote work zone safety in Indiana. Online surveys from college students and Indiana residents were conducted to test the effectiveness of all the 15 campaign messages in influencing safe driving behaviors. The results revealed that though participants perceived all messages to be effective, five messages were perceived to be most effective in promoting safe driving behaviors. Participants also reported that they would receive and read safety messages about work zones on billboards, portable changeable message signs, Instagram, Facebook, the department of transportation’s website, and at rest areas. Recommendations for implementation of these campaign messages are provided.</t>
  </si>
  <si>
    <t>SPR-4522</t>
  </si>
  <si>
    <t>106881.00</t>
  </si>
  <si>
    <t xml:space="preserve">In the short-term, the researchers recommend that five of the 15 messages (i.e., TFA1, DSC1, SSN3, DFA1, and SSN2; see figures 1 to 5) should be used for the campaign implementation because they received the highest favorable mean scores. These five messages have the potential to be the most effective at encouraging safe driving behaviors in Indiana work zones. The campaign messages are recommended to be disseminated through billboards, portable changeable message signs, Instagram, Facebook, INDOT’s website, and at rest areas or welcome centers. The researchers recommend that two or three employees of INDOT be selected as “faces” of the campaign (and featured in DSC1 and SSC1 messages) to increase its credibility, as Indiana audiences are likely to more easily relate to employees who are fellow Hoosiers. 
Before implementation, all 15 messages should be revised based on feedback from survey respondents. We emphasize the need for high quality, situation-specific photos in campaign message designs. Additionally, we recommend investing in eye-catching photos for future campaigns instead of relying extensively on images from copyright-free public domains.   
The communication campaign should be implemented in Indiana and evaluated at various points during the campaign. In the short-term, a process evaluation should be conducted during the campaign implementation. A process evaluation refers to an evaluation study that is carried out during the campaign to determine whether the campaign has been implemented and is working according to plan1. A process evaluation will help the campaign implementers determine whether campaign activities are being implemented as expected. For instance, if campaign implementers plan to post campaign messages on social media outlets twice weekly, a systematic process evaluation will help them to track whether the messages are implemented according to this plan. In the long-term, an outcome evaluation study should be conducted five months after the campaign implementation to assess its overall effectiveness. An outcome evaluation refers to an evaluation study that is carried out to determine whether the campaign has achieved its specific objectives9. This outcome evaluation study could utilize a survey design to examine whether the campaign positively influenced safe driving behaviors in Indiana work zones. More specifically, participants could be asked about their awareness of the campaign messages, where they saw the messages, and whether the messages changed their driving behaviors in work zones. Data could also be collected on actual numbers of crashes in the work zones where the communication campaign would be implemented to draw correlational findings. 
In the long run, a cost effectiveness analysis could be performed to assess the benefits of the campaign in terms of the number of crashes that were avoided compared to the campaign costs. Lastly, the campaign should not be implemented alongside other awareness programs so that any impacts could be directly attributed to the campaign.
</t>
  </si>
  <si>
    <t xml:space="preserve">In the United States, approximately 800 fatal crashes occur in work zones each year2, with nearly four out of five victims being drivers and passengers3. The most common type of work zone crash, fatal or not, is a rear-end crash in the work zone’s advance warning area4,5. In particular, the areas where traffic enters or exits work zones are often more dangerous because drivers may be changing lanes and merging. A crash data analysis from three data sources (Automated Reporting Information Exchange System, Indiana Crash Facts, and National Work Zone Safety Information Clearinghouse) revealed that rear-end, sideswipe, and right angle were the main types of work zone crashes in Indiana. The analysis also revealed that following too closely, unsafe lane movement, failure to yield right of way, unsafe speeding, and distracted driving were the primary factors of work zone crashes in Indiana. 
            Because unsafe driving behaviors are the leading causes of work zone crashes in Indiana, countermeasures seeking to promote safe driving behaviors in and around work zones will likely influence safety behaviors. The campaign literature suggests that communication campaigns about road safety are mostly effective at influencing safety attitudes and behaviors among road users. Thus, through an online survey, this study sought to examine the effectiveness of purposefully designed campaign messages for promoting safe driving behaviors in and around Indiana work zones. This study also examined the most appropriate channel for the target audience to receive and read campaign messages about work zone safety.
The survey results indicate that participants perceived all 15 campaign messages to be effective at encouraging safe driving behaviors in Indiana work zones. Specifically, five of the campaign messages received the highest favorable mean scores from both samples, suggesting that these messages are perceived to be the most effective. The results also indicate that participants believed they could perform the safe driving behaviors recommended by each message. Additionally, participants believed the recommended safe driving behaviors would be effective in preventing crashes in Indiana work zones. Participants from both samples would prefer to receive and read work zone safety campaign messages on billboards, portable changeable message signs, Instagram, Facebook, INDOT’s website, and at rest areas. The results from the qualitative data indicate that most campaign messages received largely positive qualitative feedback from participants of both samples. With a select number of easily remediable adjustments to the design and messaging components where applicable, these campaign messages are ready for implementation.
</t>
  </si>
  <si>
    <t xml:space="preserve">https://doi.org/10.5703/1288284317375 </t>
  </si>
  <si>
    <t>https://docs.lib.purdue.edu/roadschool/2022/posters/4/</t>
  </si>
  <si>
    <t>https://annualmeeting.mytrb.org/OnlineProgram/Details/19401</t>
  </si>
  <si>
    <t>https://rip.trb.org/view/1727172</t>
  </si>
  <si>
    <t xml:space="preserve">The benefits of the study culminate in the implementation of a public awareness campaign and incorporation of new material related to work zone safety in drivers’ educational curricula. This ultimately would improve driver safety in work zones by reducing the frequency and severity of work zone crashes.
Specifically, the study highlights the most frequent collision manner in work zones, which is rear-end crashes, and identifies careless driving and speeding as the main contributing factors. This information can be used to educate drivers on the importance of maintaining safe speeds and paying close attention to their surroundings when driving in work zones.
Additionally, the study provides insight into the different trends associated with private and commercial vehicles, which can be used to develop different strategies and messaging to address each audience. For example, addressing the issue of following too closely may be more effective for private vehicle drivers, whereas addressing unsafe lane movements may be more effective for commercial vehicle drivers.
Lastly, the survey results indicate that certain campaign messages are more effective than others, and that certain communication channels are preferred by participants. The feedback on the messaging and education curriculum can be used to improve the content, organization, and presentation to enhance the learning experience for new, as well as experienced drivers.
</t>
  </si>
  <si>
    <t>Optimizing Commercial Vehicle Enforcement Investments and Activities to Improve Safety and Increase Revenue Collections</t>
  </si>
  <si>
    <t xml:space="preserve">This study analyzed three weigh stations in Hardin, Henderson and Fulton County. These weigh stations were assessed for the amount of revenue collected against operating expenses, the ratio of citations issued per violations, and the impact each weigh station had on overall safety. Researchers developed guidelines decision makers and stakeholders can use to determine the outcome for each of the three weigh stations: permanently close, replace with a new facility, or convert to remote monitoring. The study recommended replacing the Hardin and Henderson weigh stations with new facilities and closing the Fulton weigh station and replacing it with low-cost remote monitoring capabilities. The study was a high-value project because a) the guidelines can be used to evaluate other stations around the other state going forward; b) weigh station replacements or upgrades can costs millions of dollars, and this study helps efficiently allocate road fund dollars; and c) the study provides essential guidance for KYTC and KSP-CVE to make investments that prioritize highway safety outcomes. 
</t>
  </si>
  <si>
    <t>21-611</t>
  </si>
  <si>
    <t>118442.00</t>
  </si>
  <si>
    <t>Mary Cook</t>
  </si>
  <si>
    <t>The project found that most weigh stations in Kentucky added far more value than operating cost even though they are only operated on average 8-10 hours a day.  The suggestion was to add more officers for another daily shift in order to find other tax evaders.
Not only are the stations effective at collecting unpaid fees and fines the stations also have a significant impact on highway safety by uncovering mechanical violations and taking trucks out of service until proper repairs can be made.  These can run the spectrum of major services needs to low tire pressures.</t>
  </si>
  <si>
    <t>frankfort</t>
  </si>
  <si>
    <t>https://urldefense.com/v3/__https://nam04.safelinks.protection.outlook.com/?url=https*3A*2F*2Fuknowledge.uky.edu*2Fcgi*2Fviewcontent.cgi*3Farticle*3D2</t>
  </si>
  <si>
    <t>Study of Operation and Safety Impacts of Disabled and Abandoned Vehicles on FDOT Roadways</t>
  </si>
  <si>
    <t>01/05/2021</t>
  </si>
  <si>
    <t xml:space="preserve">Disabled and abandoned vehicles (DAVs) are a common occurrence on Florida roadways. This research focused on evaluating the operational and safety impacts of DAVs and identifying and evaluating methods to reduce these impacts. A comprehensive literature review showed that previous studies focused on DAV response (including the use of innovative towing programs), but not DAV impacts. The responses to a developed national survey on DAVs indicated that abandoned vehicles are more common in other states than in Florida and that improving towing procedures and equipment could reduce the impacts of these events. 
Over 1,250 DAV crashes, 1.5 million non-crash SunGuide events, and 10.2 million Waze alerts were analyzed. The DAV crashes resulted in 53 fatalities, 976 injuries, and $966 million in comprehensive fatality and injury costs. Compared to DAV crashes, the non-crash events were less likely to be lane-blocking and more common during daytime hours. About 47% of SunGuide events had an associated Waze alert preceding the SunGuide event, indicating that utilization of DAV Waze alerts in SunGuide could improve DAV detection. Benefit-cost evaluations of utilizing these Waze alerts on SR-91 in D4 and I-4 in D5 resulted in benefit-cost ratios of 18.4 and 59.7, respectively, when considering only congestion savings. An instant dispatch tow program could also provide significant benefits, especially in urban areas, while expanding the hours of Road Ranger patrols would not be as cost effective. Therefore, it is recommended to explore the potential of utilizing DAV Waze alerts and implementing instant dispatch tow in Florida.
</t>
  </si>
  <si>
    <t>BDV24-977-37</t>
  </si>
  <si>
    <t>199999.00</t>
  </si>
  <si>
    <t>Eric Gordin</t>
  </si>
  <si>
    <t>Study of Operational and Safety Impacts of Disabled and Abandoned Vehicles on FDOT Roadways</t>
  </si>
  <si>
    <t xml:space="preserve">After conducting a comprehensive literature review, the FDOT and University of Central Florida research team developed a national survey of stakeholders – DOTs, turnpike/toll road authorities, state and local law enforcement agencies, and safety service patrols (SSPs) – to garner their experiences and responses to DAV events in their states. The respondents suggested that impacts could be reduced by improving interagency coordination to clear vehicles, reducing detection and response times, expanding existing SSPs and better tracking DAV events and manage their associated data. 
The team then collected and analyzed data from multiple sources. The analysis demonstrated the need to reduce detection and response times. For example, the data showed DAV crashes lasted an average of 130 minutes each and over 34% of crashes blocked at least one travel lane. And SunGuide data showed abandoned vehicle events lasted over 13 hours on average before being fully cleared from the scene.
From this information, the team developed three potential methods to reduce DAV impacts: expanding SSPs patrol hours, implementing instant dispatch tow, system that notifies a towing vendor and patrol officer simultaneously regarding a DAV, and utilizing Waze alerts for earlier detection of DAV events. They then developed a methodology to estimate congestion savings due to the implementation of these methods.
</t>
  </si>
  <si>
    <t>Jason</t>
  </si>
  <si>
    <t>Tuck</t>
  </si>
  <si>
    <t>Florida Department of Transportation</t>
  </si>
  <si>
    <t>(850)-414-4613</t>
  </si>
  <si>
    <t>605 Suwannee Street</t>
  </si>
  <si>
    <t>Florida</t>
  </si>
  <si>
    <t>Tallahassee</t>
  </si>
  <si>
    <t>32399</t>
  </si>
  <si>
    <t>J. Darryll Dockstader
Manager, Research Center
Florida Department of Transportation
605 Suwannee, Street, MS 30
Tallahassee, FL 32399
(850) 414-4617</t>
  </si>
  <si>
    <t>199999</t>
  </si>
  <si>
    <t>University of Central Florida</t>
  </si>
  <si>
    <t xml:space="preserve">Haitham Al-Deek, Ph.D., P.E.
Professor of Engineering, Civil, Environmental &amp; Construction Engineering
University of Central Florida
12800 Pegasus Drive, Suite 209
Orlando, FL 32816-2450
Email:  Haitham.Al-Deek@UCF.edu
Phone:  (321) 695-7664
</t>
  </si>
  <si>
    <t>7</t>
  </si>
  <si>
    <t xml:space="preserve">Qualitative:   An understanding of the current practices used by Florida and other states in handling disabled and abandoned vehicles (DAVs).                                    
• Identification of potential improvements to existing procedures for handling DAVs. • Recommendation of methods to reduce the impact of DAVs and their associated crashes, including the use of crowdsourced data for earlier detection of and response to DAVs.
Quantitative:  • Detailed knowledge on the characteristics of DAVs and their associated crashes for limited access roadways across the state, including frequency, duration, blockage severity, and crash severity. • Recommendations that will lead to reductions in fatalities and injuries due to crashes involving DAVs. • Estimated costs of congestion caused by DAV crash and non-crash events on limited access roadways statewide. • Estimated benefits of utilizing expanded Road Ranger patrols, instant dispatch tow, and Waze alerts for earlier detection to reduce the impacts of DAVs on traffic operations and safety.
Cost Savings: The most cost-effective methods for reducing DAV impacts were the instant dispatch tow and DAV Waze alerts. For the former, an estimated annual benefit due to congestion savings ranged from $1.2 million to $7.4 million. For the latter, the estimated benefits were $3.5 million to $4.3 million. 
The findings of this project can help FDOT implement cost-effective strategies to reduce the impacts of DAVs on Florida roadways.
</t>
  </si>
  <si>
    <t xml:space="preserve">Assessing Axial Capacities of Auger Cast Piles from Measuring While Drilling </t>
  </si>
  <si>
    <t>11/05/2019</t>
  </si>
  <si>
    <t>02/28/2022</t>
  </si>
  <si>
    <t xml:space="preserve">Measuring while drilling is an emerging application within the field of geotechnical engineering. The method involves continuously monitoring the drilling process using computerized systems with a series of sensors placed on the drill rig that measure and record individual drilling parameters. The sensors collect data for each monitored parameter continuously, in real time, without interfering with the drilling process. The continuous stream of sampled parameters produces high resolution profiles of individual and compound drilling parameters that can be used to quantify changes in subsurface conditions, assess geo-mechanical properties, and optimize drilling operations. 
The FDOT has recently investigated using MWD for site investigation and characterization purposes (McVay and Rodgers, 2019) as well as a construction monitoring technique to provide QA/QC during drilled shaft applications (McVay and Rodgers, 2016 and 2020). In each of the prior investigations, it was found that specific energy, a compound drilling parameter obtained from MWD, was strongly correlated to the strength of Florida limestone. This provided a means to assess the strength of Florida limestone in situ during drilling, which provided a significant increase in the data obtained and provided a better understanding of the subsurface conditions at each monitored site. Similar to drilled shafts, auger cast-in-place (ACIP) piles also require QA/QC of their axial capacities during production pile installation. Because ACIP piles employ similar tooling as drilled shafts, it was believed the same MWD approach could be developed for ACIP pile axial capacity QA/QC purposes. Specifically, MWD could be used to assess specific energy on the planned instrumented load-tested piles that would allow a correlation between specific energy and ACIP side shear to be developed in layers of limestone. The established correlations could then be utilized as a new method of QA/QC for production pile capacities at each site. This research provides the basis of development for MWD conducted on ACIP piles.
To begin the research, an ACIP pile MWD analysis spreadsheet was developed that was capable of transforming time-referenced data obtained from automated monitoring equipment (AME) into depth-referenced data that was compatible with the specific energy equation. Additionally, hydraulic conversions of torque and crowd to physical measures were also undertaken to allow the use of the specific energy equation. The developed spreadsheet allowed the UF research team to assess the drilling process of South Florida ACIP piles on a 1 cm scale, providing the highest resolution MWD profiles to date. Two QA/QC methods were also developed. The first method included assessing specific energy and total energy, and the second method allowed the in situ assessment of unconfined compression strength, pile side shear, and pile capacity.
Once the spreadsheet was developed, building correlation between MWD specific energy and load-tested pile unit side shear was investigated. During the investigation, it was found that South Florida ACIP piles socketed into South Florida limestone develop curing-induced residual stresses. This required the UF research team to reanalyze the load tests in larger layers using stabilized strain gauge locations. Once the load tests were reanalyzed, a strong correlation was found between MWD specific energy and ACIP pile unit side shear. This correlation was the basis of developing the QA/QC method for South Florida ACIP piles. The correlation was also compared to SPT, rock coring, and load test data collected at three sites: I-395, Signature Bridge, and SR-836. Additionally, the MWD data collected was used to model mobilized test piles in MultiPier. The results of the MultiPier trials indicated that the developed MWD method and correlation were highly accurate, as the modeled pile behavior was nearly identical to the pile behavior measured during the actual load tests. This further confirmed that the correlation developed was accurate. After the correlation was developed, the axial capacities of 50 production piles were assessed.
In addition to developing the ACIP pile MWD method, an assessment of LRFD resistance factor (f) values was also conducted. For the LRFD assessment, the research team considered design methods that utilized SPT data, rock core data, a simulated MWD site characterization method, and MWD data obtained in the footprint of ACIP piles. The results indicated that methods that employed rock cores produced similar results to drilled shafts but higher f values than the original ACIP pile results presented in FDOT project BDV31-977-12 (McVay et al., 2016). Methods that employed SPT data produced the lowest f values as was the case in the original ACIP pile report. Conversely, the MWD methods resulted in the highest f values due to the excellent correlation that exists between specific energy, unconfined compression strength, side shear strength, and pile capacity. 
In conclusion, it was determined that MWD is viable for ACIP pile QA/QC purposes. From this research, it was found that MWD specific energy was in agreement with the layering identified by the SPT borings, MWD agreed with the load test results, and an excellent correlation was developed between pile side shear and MWD specific energy, MWD was in agreement with the rock core strength range and layering, MWD data were able to provide accurate test pile models that showed the same behavior as the actual load tested piles, and MWD indicated the strength of rock decreased moving east-to-west which agreed with the trends of rock cores and load tests. Additionally, the drilling profiles obtained from MWD also showed the same trends as the estimated pile capacities and indicated that stronger rock takes longer to drill, which is the expected trend. From the LRFD f analyses, the MWD methods produced the highest LRFD f values, and performing MWD in the footprint of ACIP piles provided superior QA/QC as the effects of spatial variability were eliminated. All of these supporting observations indicate that the MWD correlation and procedures developed for ACIP pile capacity QA/QC are valid for the in situ assessment of rock strength and pile capacity.
</t>
  </si>
  <si>
    <t>BDV31-977-125</t>
  </si>
  <si>
    <t>339323.00</t>
  </si>
  <si>
    <t>Rodrigo Herrera</t>
  </si>
  <si>
    <t>Assessing Axial Capacities of Auger Cast Piles from Measuring While Drilling</t>
  </si>
  <si>
    <t xml:space="preserve">Developing a comprehensive subsurface profile can be difficult, especially in certain areas in Florida where sandy soils with varying amounts of fines, clay, muck/peat and vuggy limestone formations add to the uncertainty of the overall response that can be expected from drilled-in-place deep foundations. Measuring while drilling (MWD) was developed to enhance quality assurance and quality control (QA/QC) for that type of construction technique. MWD continuously monitors the drilling process using sensors that measure and record subsurface information in real-time. The measurements include torque, crowd (downward force), penetration rate, rotational speed, volume of grout, grout pressure and cumulative grout volume. This allows designers to collect data during installation of piles that will be statically load tested, which can subsequently be used to evaluate the characteristics of production piles.
In previous studies involving MWD with drilled shafts, researchers found that specific energy – a compound drilling parameter obtained from MWD – strongly correlated to the strength of Florida limestone.
Florida DOT and the University of Florida developed a project that would evaluate previously formulated correlations, for use with auger cast-in-place piles to create effective QA/QC parameters and establish a solid background for the use of specific energy “e” during construction. A separate project will be implemented to evaluate the use of “e” during the geotechnical design phase. 
Following a literature review, the research team created a large database of load test and production pile data from which a spreadsheet was developed for QA/QC. The team found that the MWD data could be correlated with unconfined compressive strength and used to generate strength profiles of the rock layers with a high degree of accuracy. The data collected during load testing was also used to determine whether production piles required proof testing, which is a quality assurance method not previously available for ACIP. The team also performed load and resistance factor design (LRFD) analyses that included design methods using standard penetration test (SPT) data, conventional rock core data, and MWD data. 
The use of MWD during construction of ACIP piles provides a significant improvement to typical QA/QC procedures used for this foundation type. The work performed by the University showed that the correlation between specific energy and unit side friction is strong, that the parameters measured during installation of test piles can be used successfully in the evaluation of production piles, and that when used as outlined in the report, the current resistance factors used in design could be updated. 
</t>
  </si>
  <si>
    <t>850-414-4613</t>
  </si>
  <si>
    <t>32305</t>
  </si>
  <si>
    <t>https://fdotresearch.com/2021/02/02/measuring-while-drilling-mwd-data-enlightens-engineers/</t>
  </si>
  <si>
    <t>https://content.govdelivery.com/accounts/USDOTFHWA/bulletins/31f7238</t>
  </si>
  <si>
    <t>https://www.readgeo.com/geostrata/december_2022_january_2023/MobilePagedReplica.action?pm=2&amp;folio=74#pg76</t>
  </si>
  <si>
    <t>https://www.fhwa.dot.gov/innovation/innovator/issue91/page_01.html</t>
  </si>
  <si>
    <t xml:space="preserve">https://www.fhwa.dot.gov/innovation/innovator/issue91/index.html </t>
  </si>
  <si>
    <t>J. Darryll Dockstader
Manager, Research Center
Florida Department of Transportation
605 Suwannee Street, MS30
Tallahassee, FL 32399
Email:  Darryll.Dockstader@dot.state.fl.us
Phone:  (850) 414-4617</t>
  </si>
  <si>
    <t>339323</t>
  </si>
  <si>
    <t>University of Florida</t>
  </si>
  <si>
    <t xml:space="preserve">Michael B. Rodgers, Ph.D., P.E.
Research Assistant Scientist
University of Florida
Herbert Wertheim College of Engineering
Engineering School of Sustainable Infrastructure &amp; Environment
Email:  michael.rodgers@essie.ufl.edu
Phone:  (352) 422-3882                                            </t>
  </si>
  <si>
    <t xml:space="preserve">Qualitative:  •	Increased knowledge for all geotechnical MWD applications – we keep learning from each MWD project
•	Provides highly detailed records of geological formations
•	Provides proper assessment of site variability (CV)
•	New form of ACIP pile construction QA/QC developed
•	Provided LRFD phi assessment for South Florida ACIP pile design approach and MWD approach
•	Provides guidance for MWD technical specifications used in future ACIP Pile projects
•	MWD provides an ideal method (quality of data and sample size) to properly integrate AI technology into geotechnical engineering for soil and rock characterization
i.	No other current method is capable of this
ii.	There has never been such an extensive dataset developed
Quantitative:  Increased the number of strength assessments collected throughout the site by three orders of magnitude
–	MWD provided 299 times more data than rock coring in the same area
–	Data collected throughout the sites is being used for geostatistical analyses to assess spatial variability in South Florida formations
•	Supporting GeoStat MWD integration
–	Provides an ideal dataset to properly integrate AI methodology into Geotechnical applications for future site characterization
•	Provides insight on the significant savings from using MWD
–	MWD site investigation vs. SPT approach
–	MWD construction monitoring QA/QC vs. conventional methods
•	Provides insight on construction efficiency in terms of reducing the time of completion based on potential reduced shaft lengths as MWD removes spatial uncertainty
–	Reduce the conservative nature of ACIP pile design
–	Drill rig optimization can also be identified for efficient construction 
</t>
  </si>
  <si>
    <t>Business Analysis for Idaho’s Next Transportation Investment System</t>
  </si>
  <si>
    <t>01/15/2022</t>
  </si>
  <si>
    <t>12/14/2022</t>
  </si>
  <si>
    <t>The Office of Transportation Investment System (OTIS) is the software system that the Idaho Transportation Department (ITD) uses to capture federally required State Transportation Investment Program (STIP) schedules and obligations. OTIS houses all state transportation projects in a 7-year program cycle. It contains all pertinent data related to each active project in the STIP and all historical data related to any project that has appeared in a STIP. OTIS holds locations, scope, project milestones (e.g., environmental, right-of-way, etc.) and tags (i.e., project properties), budget details and summaries, work authority, financial obligations, project history, and associated project documents such as “Change Project Reports.” In the years since its initial development, OTIS users encountered several underlying flaws that created considerable setbacks and, at times, data inconsistencies that resulted in workarounds and changes in business practices. To address these ongoing issues and find a suitable long-term solution, ITD conducted a research project to evaluate various courses of action including recent off-the-shelf software programs, development of a new custom system or a major upgrade to the existing system. The goal of this project was to help ITD offices like Financial Planning &amp; Analysis (FP&amp;A) and Enterprise Technology Services (ETS) understand the technical challenges and requirements for a future system to inform decisions, options, and software capabilities.</t>
  </si>
  <si>
    <t>RP 298</t>
  </si>
  <si>
    <t>99786.00</t>
  </si>
  <si>
    <t>Chris Bray</t>
  </si>
  <si>
    <t>Evaluating Options for Upgrading or Replacing Idaho’s Transportation Investment System</t>
  </si>
  <si>
    <t xml:space="preserve">As far back as 2013, Idaho has used an Access-based application to support STIP development and to obligate and track federal funding allocated to approved projects. After a thorough analysis and with the help of a contracted vendor, this Access-based system was replaced with a new program named after the division it was created for - OTIS. While OTIS is effective and has been in service for nearly a decade, the program is difficult to learn and users have expressed frustration with its limitations; additionally, OTIS has numerous foundational issues that cause significant delays and occasional data loss, which at times, has required substantial technical support. Staff in ITD’s Office of Financial Planning and Analysis (FP&amp;A) requested an independent study to evaluate options for upgrading or replacing this system with a more reliable, supportable software application. 
The objectives of the project were:
1.	Review existing system framework, determine what processes require improvements, and identify what features should be added or removed.
2.	Research other current off-the-shelf software programs that would suit ITD’s purpose, including review of systems used in peer states for similar processes and procedures.
3.	Identify key system functional requirements 
4.	Develop recommendations for system upgrade or replacement.
Researchers reviewed resources on federal and state handling of STIP data and other transportation-related tracking systems, as well as published information about systems used at other state departments of transportation (DOTs), and thoroughly studied and summarized technical OTIS resources to understand basic operations, functionality, technical requirements, and the system’s relationship to the STIP submission process. They also surveyed system users and conducted targeted user experience interviews to collect information about main job functions that require using OTIS, basic sentiments about the software, frustrations and roadblocks, OTIS strengths and weaknesses, and to discover features and functions that should be preserved as much as possible in a system rewrite or off-the-shelf software product. 
The researchers then evaluated options for upgrading or replacing the system.  They identified six options for ITD’s next Transportation Investment System (TIS): 1) Off-the-shelf software, 2) External TIS Development, 3) Low-Code Development Platform, 4) Multiple Systems, 5) Internal TIS Development, 6) Maintain OTIS. Using the detailed information on required system functionality, gathered from existing system users, the researchers recommended that ITD acquire an off-the-shelf software product that is capable of being configured to suit ITD’s business needs. Information provided by the study was used by staff in FP&amp;A, and Enterprise Technology Services to draft a Request for Proposal to identify a vendor that will deliver and customize ITD’s next Transportation Investment System.  They expect to select a vendor and begin moving forward with development in FY2024.
</t>
  </si>
  <si>
    <t>Ned</t>
  </si>
  <si>
    <t>Parrish</t>
  </si>
  <si>
    <t>Idaho Transportation Department</t>
  </si>
  <si>
    <t>2083348296</t>
  </si>
  <si>
    <t>11331 W Chinden Blvd</t>
  </si>
  <si>
    <t>Boise</t>
  </si>
  <si>
    <t>ID</t>
  </si>
  <si>
    <t>83714</t>
  </si>
  <si>
    <t>https://apps.itd.idaho.gov/apps/research/Completed/RP298.pdf</t>
  </si>
  <si>
    <t>99786</t>
  </si>
  <si>
    <t>High Street Consulting Group</t>
  </si>
  <si>
    <t>Rebecca Van Dyke (https://orcid.org/0000-0002-4188-1233), vandyke@highstreetconsulting.com, (240)252-5111; Chapman Munn, munn@highstreetconsulting.com, (240)252-5111</t>
  </si>
  <si>
    <t xml:space="preserve">From OTIS inception, ITD has made substantial effort to improve the system and address problem areas. Many of the bugs have been ironed out and there is less frequent need for tech support. However, architecture decisions made long ago continue to create problems within the application, including the inability to add any significant functions or quality-of-life improvements. Furthermore, the outdated framework OTIS was created upon, prevents any modern updates effectively freezing OTIS in time; as technology evolves, this creates a rippling effect of possible system failures, loss of user functionality and increased of cybersecurity issues. The system is still considered to be too complicated and unreliable among many users. Processing times are slow, there are still instances when data isn’t saved properly, and OTIS continues to take more staff time to support than it should. 
Following this research, ITD decided to move forward with an off-the-shelf software product that can be substantially configured to achieve the required functionality. The goal is to acquire a system that functions with minimal bugs, is user friendly, compatible with ITD security measures, efficient, upgradable, and accurate in its reporting. Ideally, the system will also include interface functionality with FHWA’s Financial Management Information System (FMIS).
Benefits of this study include a thoroughly informed recommendation for how to move forward with a system replacement. The outcomes will produce a more efficient and user-friendly system overall. Resolving the existing issues will save considerable hours of staff time, allow users to utilize the system more effectively, and ensure sufficient cybersecurity measures are in place.
</t>
  </si>
  <si>
    <t>Quality Improvement and Application of TDOT Pavement Management Systems (PMS) Data</t>
  </si>
  <si>
    <t>10/01/2013</t>
  </si>
  <si>
    <t>09/30/2015</t>
  </si>
  <si>
    <t xml:space="preserve">High-quality pavement condition data play a critical role in conducting reliable analyses in pavement management system (PMS), including cost-effectiveness analysis, performance prediction, and calibration of pavement design equations. The purpose of this research is to identify the current quality issues of PMS data and to establish the data quality management guideline to standardize data production procedure. A questionnaire was conducted to gather information on DOT’s practices of data quality management. The research team systematically evaluated the data variability and its impacts on M&amp;R analysis and found that the influence of data quality on M&amp;R analysis depended current pavement conditions, how the pavement condition indices are defined, and how the maintenance and rehabilitation analyses are performed. A draft version of “Guideline on Quality Management of Pavement Condition Data” was developed based on the findings of this research. </t>
  </si>
  <si>
    <t>RES2013-48</t>
  </si>
  <si>
    <t>213903.00</t>
  </si>
  <si>
    <t>James Maxwell</t>
  </si>
  <si>
    <t>Tennessee Department of Transportation (TDOT) established Pavement Management System (PMS) since 1980’s. TDOT started systematically collecting roughness data since 1993 and surface distress data since 1998 and using videotaping to identify surface distresses since 2002. Due to the change of data collection technologies and vendors, there is a concern on the quality and consistency of pavement condition data and its impacts on data reporting and analyses. 
This research aims to identify the current quality issues of PMS data and to establish the data quality management guideline to standardize data production procedure. The research team first conducted a nationwide survey to investigate the current practices on PMS data quality management. Then, the team evaluated the current PMS data, including roughness and surface distress. Field verification tests were performed to evaluate the reliability of data collected by different devices. Finally, a practical procedure for data quality management was developed to ensure high-quality PMS data collected in the future.
The results indicated that roughness data collected from each wheel path were not statistically identical. The accuracy of distress extent at moderate severity level significantly influenced Pavement Distress Index (PDI). For the current PMS used in Tennessee, the variability of IRI and distress severity level were the two dominant influential factors for M&amp;R analysis. Difference between different test devices could be significant.</t>
  </si>
  <si>
    <t>https://www.tn.gov/content/dam/tn/tdot/maintenance/pavement-office/Guidelines-on-QualityManagement-of-PavementConditionData-4-June2018.pdf</t>
  </si>
  <si>
    <t>https://www.tn.gov/content/dam/tn/tdot/long-range-planning/research/final-reports/res2013-final-reports/RES2013-48%20Final%20report_Approved.pdf</t>
  </si>
  <si>
    <t xml:space="preserve">Pawel Polaczyk
James K. Polk Building, Suite 900
505 Deaderick Street, Nashville, TN 37243
Phone: 615-253-2158
Email: Pawel.Polaczyk@tn.gov
</t>
  </si>
  <si>
    <t>213903</t>
  </si>
  <si>
    <t>Baoshan Huang</t>
  </si>
  <si>
    <t>419 John D. Tickle Building
851 Neyland Drive
Knoxville TN 37996-2313
Phone: 865-974-7713
E-mail: bhuang@utk.edu</t>
  </si>
  <si>
    <t xml:space="preserve">State DOTs are required to develop Data Quality Management Programs (DQMPs) to ensure the quality of data collected for pavement management system. One of the deliverables of this research was the draft version of “Guideline on Quality Management of Pavement Condition Data” which was then developed into an official guideline and approved by FHWA in 2018. The draft guideline was developed based on the findings and results in this research. As a part of data collection procedure, TDOT has been using this guideline to validate data collection equipment and perform data quality assurance and quality control. One of the data quality check modules, time-series comparison, was adopted by the data collection vendor in their internal data quality management procedure which is being used for other clients. 
Since this guideline was implemented, the overall quality of pavement condition data has been significantly improved. Historical data were also re-evaluated using the steps in the guideline. Abnormal data were flagged and then excluded in building the performance models, and decision trees. The guideline has successfully supported PMS annual reports, development of 3-year resurfacing list, establishment of performance targets for pavements. Some findings from this research were also presented in FHWA Pavement Management Peer Exchange in 2021.
</t>
  </si>
  <si>
    <t>Off-System Public Roads Annual Average Daily Traffic (AADT) Estimation Study</t>
  </si>
  <si>
    <t>05/16/2022</t>
  </si>
  <si>
    <t>This project sought to develop a method to estimate Annual Average Daily Traffic (AADT) on non-Federal-Aid public roads (collectively called “off-system” roads) in Idaho. This will provide additional data for ITD and regional and local transportation agencies to conduct analysis, and it will meet new federal requirements for estimating AADT on all public roads. The research comprised a review of AADT estimation approaches in research and in practice, analysis of federal guidance, and an appraisal of ITD’s current AADT estimation process that included conducting an inventory of potential data sources. The project team proposed three methods (related to regression, travel demand models, and geospatial interpolation), and the technical advisory committee (TAC) selected the geospatial interpolation approach based on its flexibility, understandability, moderate technical requirements, and accuracy. Researchers also provided details on how to implement the geospatial interpolation method for estimating off-system AADT. Some methodological decisions remain to be made based on the data (such as the specific geospatial interpolation technique and variables to include), so the research team itemized the decisions to be made and how to approach them. Finally, the research outcomes provide an implementation and validation plan with next steps, implementation roles, schedule, and statistics for use in model validation.</t>
  </si>
  <si>
    <t>RP 303</t>
  </si>
  <si>
    <t>93194.00</t>
  </si>
  <si>
    <t>Vicky Calderon</t>
  </si>
  <si>
    <t>Developing a Methodology for Estimating Local AADT for Off-System Roads in Idaho</t>
  </si>
  <si>
    <t>ITD’s Roadway Data Unit is responsible for taking traffic counts and using the information gathered to estimate AADT and Vehicle Miles Traveled (VMT) for the State Highway System (SHS).  In 2022, ITD staff obtained short term counts at approximately 1,200 temporary locations and collected traffic numbers at approximately 240 permanent continuous locations.  This information is used to estimate AADT for 12,000 centerline miles of roadways that comprise the SHS in Idaho.  The FAST Act requires states to estimate AADT for all paved roads by September 30, 2026.  In Idaho, this change will require AADT estimates to be generated for approximately 40,000 centerline miles of roadways in Idaho.  With limited resources available to substantially increase the number of traffic counts taken each year, Roadway Data requested a study through ITD’s Research program to examine methods that could be used to accurately estimate AADT for local roads using currently available data.  
The objectives of the study were to:
1. 	Identify a methodology to estimate or obtain traffic counts for local, rural, and other off-system roads not currently covered by ITD’s traffic counting program. 
2. 	Draft a plan and timeline for methodology implementation, including an approach to verify the accuracy and reliability of the identified methodology. 
Researchers conducted a review of literature around determining AADT estimates on off-system roads, including federal requirements, practices of other state departments of transportation (DOTs), and other research organizations that are studying AADT estimation. An inventory was conducted to document all readily available data sources suitable for estimating AADT on public roads in Idaho, describing each data source in terms of its geospatial scale and network coverage, and comparing them with the requirements of the AADT estimation methods documented in the literature review. 
The researchers identified three viable methods for estimating off-system AADT that would satisfy FHWA requirements and can be accomplished with available data. Additionally, each method met or exceeded ITD’s minimum requirements for an AADT estimation model, including that it: 1) Incorporates Idaho’s urban vs rural designations, 2) Incorporates Idaho’s paved vs unpaved roadway characteristics, 3) Balances with the statewide vehicle miles traveled (VMT), 4) Considers any other inputs that the survey and the review of literature may suggest, 5) Is feasible to implement using geospatial tools that are accessible to ITD, 6) Spans the entire state network, 7) Produces estimates in conformance with the FHWA Traffic Monitoring Guide, and 8) Is possible to validate. The geospatial interpolation method was selected based on feedback from the project TAC because it provides lower data collection requirements, a high degree of flexibility and adaptability, high ease of explanation about the process, and relatively high accuracy.
The researchers then expanded on the description of geospatial interpolation to develop an implementation and validation plan. The implementation and validation plan provides technical details for developing and selecting a specific geospatial interpolation model to estimate AADT on off-system public roads, assumptions underlying the analysis, tools that can be used to develop scripts to be run in Esri ArcGIS Pro, guidance on validating the results, roles within ITD for estimating off-system AADT, and a draft schedule.
The research conducted for this project will allow ITD and local agencies to meet future federal requirements and developed a plan to implement a method with the ability to maintain AADT estimates and perform more effective safety analysis. Other states and local agencies outside of Idaho will find value in the results of this research as all states will soon be required under the FAST Act to estimate AADT on off-system roadways. The Roadway Data Unit requested additional research funding to develop the tools and scripts needed to move forward with the selected AADT estimation methodology. In the next phase of research, the results of this project will be implemented through the roll out of ArcGIS and Python processing tools, comprehensive training, and user guides.</t>
  </si>
  <si>
    <t>https://apps.itd.idaho.gov/apps/research/Completed/RP303.pdf</t>
  </si>
  <si>
    <t>93174</t>
  </si>
  <si>
    <t>Peter Hylton (http://orcid.org/0000-0002-7214-6514),  hylton@highstreetconsulting.com, (240)252-5111; Bryce Miller, miller@highstreetconsulting.com, (240)252-5111</t>
  </si>
  <si>
    <t>93194</t>
  </si>
  <si>
    <t>This project developed a methodology and process for estimating AADTs on off-system, non-federal aid public roads in Idaho and established a detailed implementation plan that included next steps, roles and responsibilities, validation process, and draft schedule. Through this effort, ITD will be able to implement and maintain the tools defined in the initial phase, detailed above, for estimating AADT values on every off-system public road in Idaho using ArcGIS and Python. The results will enable ITD to meet FAST Act requirements ahead of schedule, prior to the September 30, 2026 deadline without significantly increasing the number of traffic counts performed annually and thereby avoiding a substantial increase in resources. Additionally, because traffic estimates are crucial for systemic safety analysis, this work will bring ITD closer to network screening and analysis for safety projects, closing a known gap that prevents ITD from recommending comprehensive, proactive solutions, and evaluating already-completed projects at a network or regional level.</t>
  </si>
  <si>
    <t>Effective Management of Runoff Collected from Salt Storage Facilities</t>
  </si>
  <si>
    <t>06/24/2021</t>
  </si>
  <si>
    <t xml:space="preserve">The Virginia Department of Transportation manages over 300 surface water ponds used to recover stormwater runoff from salt storage facilities located across the state (termed salt ponds).  This is a practice that was implemented decades ago as a method of preventing salt laden stormwater from entering the environment and causing adverse impacts.  While this practice has proven to be effective at preventing these impacts, the costs associated with pumping and hauling the collected water for disposal has increased—and continues to grow significantly—due to more stringent regulations related to chlorides in stormwater runoff.  Notably costs at some locations have risen to about $250K annually as disposal locations have begun to no longer accept this type of waste stream.  
	Because of these increasing costs, the use of a mobile reverse osmosis (RO) unit to treat the water on site was investigated as a potential cost-effective method of reducing the volume of this waste stream.  Given that the effectiveness and efficiency of RO itself is well documented, this investigation focused more specifically on identifying the most appropriate pre-treatment method for the RO system given the water quality parameters commonly encountered in these salt ponds (primarily elevated levels of total dissolved solids [TDS] and turbidity due to leaf litter).  The pretreatment options evaluated included 5 µm cartridge filtration both alone and when paired with granular activated carbon (GAC) filtration, flocculation using alum salt followed by 5 µm cartridge filtration, and finally 5 µm cartridge filtration followed by ultra-filtration (UF) a type of membrane filtration.  The effectiveness of these pretreatment methods was evaluated using the silt density index (SDI) test method according to ASTM D4189-07. 
	Based on the results of this evaluation, UF pretreatment was found to be the most effective option.  This method was capable of providing a consistent high level of pretreatment to prevent premature clogging or damage to the RO membrane.  However, due to the high capital cost, level of expertise needed to both operate and maintain these systems, recovery rates for RO systems in general (a maximum of 49.9%), and overall water balance of these ponds, the recommendation was made to not pursue RO as a treatment method.  Rather, the recommendation was made to consider the costs of covering or converting salt ponds to underground storage tanks (USTs) when possible. 
In particular, when evaluating the water balance of these ponds, it became evident that direct precipitation accounted for a large portion (if not the majority) of the volume of water collected.  Converting these salt ponds into USTs or covering them would reduce the volume of water collected in a given pond by up to 600,000 gallons annually, equating to a cost savings of $97k for the facility based on 2020 disposal cost estimates.  The following year—that is, from 2020 to 2021—facilities in Fairfax County (Virginia) experienced a 62% increase in annual disposal costs. 
	The memorandum (Lloyd and McGhee, 2022) provides further details on this investigation and associated recommendations.  Based on these recommendations, VDOT has begun to place preference on installing USTs when a facilities’ salt pond is nearing the end of its service life.  Additionally, tank specifications and design guidance are in development to ensure that these tanks are installed in a consistent and standardized manner.  As of March 2023, almost 150 USTs are currently in service for this application.
	What is the cost savings to Virginia DOT of this research?  Such an answer is highly variable, in part  because the amount of precipitation varies by pond and also because disposal costs vary by location.  That said, a median amount of precipitation by pond is 25,000 gallons and a 2020 cost estimate for disposal is 16 cents/gallon.  By preventing the collection of rainwater at such ponds, VDOT can save an estimated (16 cents/gallon)(25,000 gallons)(300 ponds) =$1.2 M annually.
</t>
  </si>
  <si>
    <t>119584</t>
  </si>
  <si>
    <t>38956.00</t>
  </si>
  <si>
    <t>Lewis Lloyd</t>
  </si>
  <si>
    <t xml:space="preserve">Prior research conducted in 2006 found that reverse osmosis (RO) was capable of reducing the salinity of water captured in association with VDOT's salt storage facilities to levels suitable for discharge on site.  However, membrane fouling reduced throughput of the system significantly, making the practice impractical for large-scale application by VDOT. Based on this, information related to the quantities of rain water collected by the salt storage facilities' runoff ponds, and a rough prediction of the amount of leaf litter that normally accumulates in them, the recommendation was made to not pursue RO as a treatment method.  Rather, a recommendation was made to consider the costs of covering or converting salt ponds to underground storage tanks (USTs) when possible. 
When considering the water balance of these ponds, it became evident that direct precipitation accounted for most of the volume of water collected. Replacing these salt ponds with USTs or covering them would reduce the volume of water collected in a given pond by up to 600,000 gallons annually, equating to a cost savings of $97k for the facility based on 2020 disposal cost estimates.  Additionally, based on the most recent data, these disposal costs are increasing significantly (by as much as 62% in one county in 2021).  
Based on these recommendations, VDOT has begun to place preference on installing USTs when a facility's salt pond is nearing the end of its service life.  Additionally, tank specifications and design guidance are in development to ensure that these tanks are installed in a consistent and standardized manner.  As of March 2023, almost 150 USTs are currently in service for this application.
Assuming the median annual precipitation value results in 25,000 gallons captured in each pond and a 2020 cost estimate for disposal is 16 cents/gallon, by preventing the collection of rainwater at such ponds, VDOT can save an estimated $1.2 M annually (16 cents/gallon)(25,000 gallons)(300 ponds).
</t>
  </si>
  <si>
    <t>Mike</t>
  </si>
  <si>
    <t>Fitch</t>
  </si>
  <si>
    <t>Virginia Department of Transportation</t>
  </si>
  <si>
    <t>434.293.1962</t>
  </si>
  <si>
    <t>530 Edgemont Road</t>
  </si>
  <si>
    <t>Charlottesville</t>
  </si>
  <si>
    <t>VA</t>
  </si>
  <si>
    <t>22903</t>
  </si>
  <si>
    <t>https://virginia.box.com/s/nj4yqrl8t2m7rj92pg8hcbvkli9hsbeq</t>
  </si>
  <si>
    <t>Federal Highway Administration</t>
  </si>
  <si>
    <t>Iris Vaughan
iris.vaughan@dot.gov
804.775.3340</t>
  </si>
  <si>
    <t>38956</t>
  </si>
  <si>
    <t>What is the cost savings to Virginia DOT of this research?  Such an answer is highly variable, in part  because the amount of precipitation varies by pond and also because disposal costs vary by location.  That said, a median amount of precipitation by pond is 25,000 gallons and a 2020 cost estimate for disposal is 16 cents/gallon.  By preventing the collection of rainwater at such ponds, VDOT can save an estimated (16 cents/gallon)(25,000 gallons)(300 ponds) =$1.2 M annually.</t>
  </si>
  <si>
    <t>Evaluation of FDOT Corrosion Prevention and Control Program</t>
  </si>
  <si>
    <t>03/25/2019</t>
  </si>
  <si>
    <t>05/31/2022</t>
  </si>
  <si>
    <t>Corrosion of Florida’s bridge infrastructure has shown to be costly for FDOT, both due to the number of bridges and harsh environmental conditions across the State. While the mechanisms that describe corrosion within reinforced concrete bridge elements are well understood, the ability to limit corrosion in practice has led to many methods that aim to mitigate the effects of corrosion. These systems include durability-based design requirements for new bridges and rehabilitation efforts for existing bridges, summarized in this report. FDOT has implemented many of these systems on its bridges with varying degrees of success. This report also summarizes current FDOT design requirements and specifications regarding corrosion control for reinforced concrete bridge structures with a focus on substructure elements.
A comprehensive study that compares multiple practices and systems across various Florida bridges has been undertaken. As a result, comparative data related to their performances have been compiled and analyzed. Without this information, it is challenging for the State to understand the benefits of its corrosion control measures and the life-cycle cost analysis of the systems. Therefore, this study aims to evaluate and compare multiple practices and systems used across the State in terms of durability, cost, and long-term performance. Although every corrosion prevention and control program described in this report will not be incorporated into this research, this study includes the most used measures, including concrete cover, supplementary cementitious materials, epoxy coating, and cathodic protection (metalized, impressed current, and galvanic).</t>
  </si>
  <si>
    <t>BE725</t>
  </si>
  <si>
    <t>199973.00</t>
  </si>
  <si>
    <t>Shannon Deese</t>
  </si>
  <si>
    <t xml:space="preserve">The Florida Department of Transportation (FDOT) manages a network of over 6,500 bridges, many of which are in severe corrosive environments. Corroding bridges in Florida have proven costly for FDOT. The State implements various corrosion prevention and control systems to extend the service life of bridges, including durability-based design requirements for new bridges and rehabilitation efforts for existing ones. FDOT has implemented many of these systems on its bridges with varying degrees of success. 
After a literature review, the research team studied 12 bridge corrosion protection systems, construction materials, and practices. The team field tested four locations, including eight individual bridges, to evaluate these corrosion prevention and control systems.  While all corrosion prevention and control systems weren’t evaluated, the most commonly used were, including concrete cover, supplementary cementitious materials, epoxy coating, and cathodic protection (metalized, impressed current, and galvanic).
Galvanic pile jackets are an effective method of mitigating corrosion on pile elements and can extend service life of pile elements by 20 years or more depending on the quality of installation, environment, and maintenance efforts. Similarly, conventional impressed current jackets powered by rectifiers are also effective at mitigating corrosion in larger substructure elements, however, these systems require periodic maintenance and adjustments.
The research also discovered additional benefits and limitations of numerous treatments and corrosion prevention methods. This information will help engineers create bridges that are more resistant to corrosion and to preserve and extend the lives of those that are already in service.
</t>
  </si>
  <si>
    <t>(850) 414-4613</t>
  </si>
  <si>
    <t xml:space="preserve">J. Darryll Dockstader
Manager, Research Center
Florida Department of Transportation
605 Suwannee, Street, MS 30
Tallahassee, FL 32399
Email:  darryll.dockstader@dot.state.fl.us
Phone:  (850) 414-4617
</t>
  </si>
  <si>
    <t>199973</t>
  </si>
  <si>
    <t>Matthew Fadden, PhD, PE
Associate Principal
Wiss, Janney, Elstner Associates, Inc.
110 E. Broward Blvd., Suite 1860
Fort Lauderdale, FL 33301
Email:  mfadden@wje.com
Phone:  (561) 226-1206</t>
  </si>
  <si>
    <t xml:space="preserve">Operational Costs:
i.	Total estimated savings per year = $ 1.25 million/year (one-time cost) 
ii.  Details. The reorganization of the inspection cycle allowed by installation of the remote monitoring system will allow for fewer site visits, quicker response to a system malfunction or failure. These alone will save thousands of dollars a year. Add in the possibility of a system failing with a voltage and amperage overload, allowing the voltage and amperage to surge unchecked through the bridge for an undetermined amount of time could cause hundreds of thousands of dollars damage to a bridge within a short amount of time. 
Environmental Benefit:  The environmental benefits are that each bridge will create its own power to protect itself. No longer will massive power bills, maintenance costs of the lines and conduit be required.   These bridges have already been converted to Solar Power. 
1.	 404 West relief (D5)
2.	San Pablo (D2)
3.	Buckman (D2)
4.	Cedar Key Channel 3 (D2)
5.	Cedar Key Channel 4 (D2)
6.	Tomoka River (D5)
</t>
  </si>
  <si>
    <t>Bigdata Analytics and Artificial Intelligence for Smart Intersections</t>
  </si>
  <si>
    <t>06/14/2019</t>
  </si>
  <si>
    <t xml:space="preserve">This project demonstrates the use of state-of-the-art edge-based video-stream processing and LIDAR at intersections to convert video data into space-time trajectories of individual vehicles and pedestrians that are transmitted and synthesized on a cloud-based system. Using standard and fisheye cameras mounted at intersections (and integrating loop detectors placed beneath streets), we used state-of-the-art computer vision and machine learning to perform vehicle tracking (localization, tracking, turn estimation) and pedestrian monitoring at intersections.  Using data collected from a number of traffic intersections, we demonstrate our impact on understanding traffic behavior at an intersection that can lead to 1) Improved pedestrian and bicyclists safety by examining the conflict points of the vehicle and pedestrian trajectories and anomalous behavior, based on time of day and day of the week, 2) More accurate demand profiles, which can lead to more effective signal timing and a better understanding of the relationships between existing (loop detector) and new technologies (video), and 3) Better incident and bottleneck management using real-time information of incidents and other events. 
</t>
  </si>
  <si>
    <t>BDV31-977-116</t>
  </si>
  <si>
    <t>749360.00</t>
  </si>
  <si>
    <t>Raj Ponnaluri</t>
  </si>
  <si>
    <t xml:space="preserve">Bigdata is being used to take on every little movement on Florida roadways to improve safety for all road users. Traditionally, vehicle loop detectors are used to detect the passage of motor vehicles. The data collected from the detectors can be used for traffic management planning, such as improving traffic signal timing, conducting a traffic safety analysis, and determining traffic volumes at locations. 
However, deploying and maintaining vehicle loop detectors can be expensive and, when considering the goal of overall safety, they are not always useful for detecting the passage of non-motor vehicles. 
The use of other tools, such as video and LIDAR, alongside vehicle loop detectors, may present a cost-effective alternative and has great potential to improve accuracy and timeliness of detecting all road users, including vehicles, pedestrians, and bicyclists.
After a literature review, the University of Florida research team developed multiple algorithms, software, and techniques using different sensor types to detect vehicles, pedestrians, and bicyclists in intersections. 
The techniques developed as part of this project were used to process data streams from video-camera and LIDAR systems installed at traffic intersections along with the loop detector data captured by advanced traffic controllers.
The team worked on many applications using fisheye cameras. These included a novel approach that performs real-time object recognition, multiple object tracking, and near-miss detection;; and nighttime camera video processing-based traffic analysis, which worked well for tracking multiple objects (vehicles) in real-time if moderately lit. 
Next, the team developed LIDAR-based techniques to count the number of pedestrians and bicyclists and the patterns of movement they follow while crossing the intersection.
The UF team also explored ways to merge information from video, LIDAR, and Automated Traffic Signal Performance Measures data streams to give more robust analysis.
The team then developed a visual analytics system to look at intersection video using machine learning, as well as algorithms and software for intersection incident detection, which uses video to predict traffic incidents without traffic signal or GPS data. These items, when combined, provide a more comprehensive analysis of intersection safety.
With the techniques developed in this project, FDOT can be better equipped to detect traffic conflicts, perform safety analysis, and improve signal timing plans. They can also more accurately count pedestrians and bicyclists and track their movement patterns while crossing intersections, especially when lighting conditions are poor.
</t>
  </si>
  <si>
    <t xml:space="preserve">J. Darryll Dockstader
Manager, Research Center
Florida Department of Transportation
605 Suwannee, Street, MS 30
Tallahassee, FL 32399
Email:  darryll.dockstader@dot.state.fl.us
Phone:  (850) 414-4617"
</t>
  </si>
  <si>
    <t>749360</t>
  </si>
  <si>
    <t xml:space="preserve">Sanjay Ranka, PhD.
UF Transportation Institute
College of Engineering
University of Florida
Gainesville, FL 32611
Email:  ranka@cise.ufl.edu
Phone:  (352) 514-4213
</t>
  </si>
  <si>
    <t xml:space="preserve">Quantitative:  We evaluated the use of video cameras at 6 intersections and LIDARs at 3 intersections. 2. We have developed methods A) For data collection B) For data processing C) For visualization 3. Processing the data from different sensors generates quantitative information about an intersection automatically and helps us discover patterns over time of the day and day of the week for A) Number of users B) By modes (bus, truck, car, motorcycle, pedestrians) C) By phases, and D) By lanes 4. Number of severe events (safety issues at the intersection
Qualitative:   Our work provides valuable insights into various processes involved and challenges faced in deploying and utilizing fisheye cameras and LIDARs. The results demonstrated that 1) Fisheye video cameras are effective as sensors during the day and at night for moderately lit intersections, 2) LIDARs are effective in detecting and tracking pedestrians and vehicles at night, 3) Data fusion from the different sensors such as fisheye cameras, LIDARs and high-resolution controllers captures most events at intersections. This data can be used for improving the safety and performance of modern intersections.
 Improving Signal Timing using Fisheye Data:
i..	Use Fisheye Data to – Input cycle-wise flows with TMCs – Replicate pedestrian calls – Calibrate vehicle length using Bounding Box information correlated with known vehicle lengths Analysis leads us to identify 4 important traffic patterns: – AM Peak, Midday Peak and PM Peak on Weekdays – PM peaks on Weekends Simulate all 4 with: – Recorded vehicle and pedestrian flows with TMCs/directions – Use field Ring and Barrier Configuration with Pedestrian walk times – Perturb Barrier Time and look at MJ/MN wait times tradeoff
ii.	Fisheye Data allows us to improve simulation by: – Accurate TMCs and flows – Vehicle Length Calibration – Pedestrian information • We simulate the intersection with these added inputs: – We also investigate the difference in outcomes when pedestrians are ignored and included. We find that there is a significant impact, especially on left-turns – Obtain tradeoff between Major and Minor Waits at various barrier times
</t>
  </si>
  <si>
    <t>Steel Culvert Invert Repairs With High-Performance Fiber-Reinforced Concrete</t>
  </si>
  <si>
    <t>08/01/2022</t>
  </si>
  <si>
    <t xml:space="preserve">Purpose of Project:   Corrugated steel culverts passing under VDOT roads experience deterioration mainly in the invert (interior culvert floor) because of corrosion and abrasion.  Replacing deteriorated culverts is expensive and can often require the temporary closure of the affected roadway.  VDOT has repaired some culverts in place by paving the invert with 4 inch concrete with wire mesh in the middle.  However, environmentalists and hydrologists objected to this because they found that the thickness of this repair adversely affects the water flow through a culvert.  Recent VTRC work with high-performance fiber-reinforced concrete (HPFRC) mixtures has produced flexible concrete that could be used for a thinner paving repair that would restore a deteriorated culvert without significantly altering its hydraulic capacity.  This project tested the means and methods of HPFRC invert repair on several deteriorated VDOT culverts.
</t>
  </si>
  <si>
    <t>122144</t>
  </si>
  <si>
    <t>146594.00</t>
  </si>
  <si>
    <t>Soundar Balakumaran</t>
  </si>
  <si>
    <t xml:space="preserve"> VTRC scientists used the innovative high-performance fiber-reinforced concrete (HPFRC) system known as engineered cementitious composite (ECC) to perform the culvert repairs.  ECC was developed at the University of Michigan by Professor Victor Li.  It contains portland cement, Class F fly ash, fine mortar sand, a high range water reducing admixture, and 2% polyvinyl alcohol (PVA) fibers.  In Virginia, because fine mortar sand use is not common and/or is not convenient at the concrete plants, ECC with concrete sand is permitted instead. ECC exhibits high ductility and flexibility and is known as “bendable” concrete.  ECC shows strain and deflection hardening because of the special PVA fibers.  Because of this behavior, a section of concrete becomes stronger once a crack forms since the strong fibers start carrying the load.   The crack does not get wide and another tight crack forms next to it.  Thus, ECC enables crack control, exhibiting multiple tight cracks rather than objectionable wide cracks.  
After conducting laboratory trials, VDOT crews have repaired five steel culverts (two with double barrels) since 2017 using ECC with varying consistency by adjusting the amount of the high-range water reducing admixture and PVA contents ranging from 1.4% to 1.8%.  During the repairs, culvert water flow was diverted using pumps.  After workers cleaned the inside, they covered holes at the bottom of the pipe with rapid set material.  Then they attached a biaxial geogrid to bottom of the culvert by means of a washer, spacers, and a screw.
In these repairs, ECC was prepared in truck mixers and sprayed using a trailer pump and shotcrete nozzle to pave the inverts in thicknesses of less than 1 inch, above the crest of the corrugated steel pipe.  Culvert lengths varied from 42 to 84 feet, with heights between 5.8 and 10 feet that enabled easy access into the pipe.  Between 2.0 and 7.0 cubic yards of ECC were used per culvert.
VTRC provided $50,000 in Implementation funding to this project for the purchase of materials — mainly the PVA fiber — and VTRC researchers’ time related to the repair in the field.  VDOT’s Lynchburg and Richmond districts funded the rental for the water pump to enable the stream diversions, the mortar and pump equipment for spraying ECC, as well as their labor to prepare the culvert for spraying the ECC and then finishing the inside to a smooth surface.
</t>
  </si>
  <si>
    <t xml:space="preserve">Mike </t>
  </si>
  <si>
    <t xml:space="preserve">Soundar Balakumaran
soundar.balakumaran@vdot.virginia.gov
434.293.1906
</t>
  </si>
  <si>
    <t>146594</t>
  </si>
  <si>
    <t xml:space="preserve">Benefits to VDOT:
VDOT’s Assistant State Structure and Bridge Engineer for Maintenance estimated the benefits of this liner repair as following:
•	Over 1,100 metal culverts in Virginia with a general condition rating of 5 (stands for “fair”, indicating structural integrity with some section loss), all of which are candidates for invert repairs or liner installation. 
•	If VDOT waits one to two decades, most of these will be too deteriorated to repair and will require replacement. 
•	The total cost to line and preserve all metal culverts with a general condition rating of fair would be a maximum of approximately $40M (as of 2020). 
*Assuming liner repair cost through state forces is approximately $70/ft2 (as of 2020), and through contractors is about $120/ft2 (as of 2020)
•	By contrast, if the culverts were not repaired on time and replacement was required, the total cost would be nearly $195M (as of 2020), not including the cost to motorists for delays. 
*Assuming the full culvert replacement cost (as of 2020) was $579/ft2
•	Invert repairs with ECC less than 1-inch thick will enable another treatment after the expected 25-year service life, providing long lasting service at a much lower cost.
</t>
  </si>
  <si>
    <t>Improving Specifications to Resist Frost Damage in Modern Concrete Mixtures</t>
  </si>
  <si>
    <t>01/10/2014</t>
  </si>
  <si>
    <t>08/27/2020</t>
  </si>
  <si>
    <t>The goal of the research is to produce improved specifications, and test methods; while, improving the understanding of the underlying mechanisms of frost damage. Specifically, this work will seek to develop new test procedures that may be faster and/or more reliable than the existing methods. The objectives of this project are: • Determine the necessary properties of the air-void system to provide satisfactory frost durability in laboratory testing of laboratory and field concretes with different combinations of admixtures, cements, and mixing temperatures in salt environments • Determine the accuracy of a simple field test method that measures air void system quality with field and laboratory concrete • Determine the critical combinations of absorption and the critical degree of saturation on the frost durability in accelerated laboratory testing in the presence of deicer salts • Establish new test methods and specifications for fresh and hardened concrete to determine frost durability and field performance. 
Understanding the research on freeze-thaw mechanisms is important for two main groups: 1) practicing professionals and 2) graduating undergraduate and graduate students. A portion of this project will be dedicated to development of a strong educational technology transfer program. Develop a short course that utilizes streaming video (and could be placed on a DVD for widespread dissemination). Practicing professionals frequently require information in a short time frame to respond to practice-based problems.</t>
  </si>
  <si>
    <t>TPF-5(297)</t>
  </si>
  <si>
    <t>1063367.47</t>
  </si>
  <si>
    <t>Ron Curb</t>
  </si>
  <si>
    <t>This work provides data for a numerically based model to predict freeze-thaw durability that uses the air quality, air content, and quality of the matrix (i.e., formation factor). These mixture parameters have been shown to be easily derived from currently available measurement methods and the predicted results have been shown to correlate well to two different types of rapid freeze-thaw testing with significantly different storage and freezing rates. This model can allow the prediction of freeze-thaw service life of concrete mixtures based on mixture designs. Further, this could serve as a tool to adjust performance expectations of field concrete based on the provided materials versus what was required in design. This could help determine the change in service life and therefore determine reasonable bonuses or penalties. This would be a valuable way to more closely tailor the design of concrete for the environment and service life expectations of the owner. The technology of using the Super Air Meter is now adopted by many states to measure concrete air-content.</t>
  </si>
  <si>
    <t>Office of Innovation</t>
  </si>
  <si>
    <t>73105</t>
  </si>
  <si>
    <t>https://www.pooledfund.org/Details/Study/541</t>
  </si>
  <si>
    <t>This work presents a new method to measure the air void quality in fresh concrete by using sequential pressures. The test can determine both the volume of air and a parameter called the Super Air Meter number that is shown to correlate to hardened air void analysis and rapid freeze-thaw testing. Results from two different testing laboratories and field data from 303 concrete mixtures are reported. In addition, the measurement variance is shown to be lower than hardened air void analysis and rapid freeze-thaw testing. Also, the SAM continues to evolve and these improvements promise to reduce the variability and make it easier to implement this new tool in the field.</t>
  </si>
  <si>
    <t>Development of Non-Proprietary Ultra-High-Performance Concrete (UHPC) for Iowa Bridges</t>
  </si>
  <si>
    <t>09/24/2021</t>
  </si>
  <si>
    <t>Ultra-high performance concrete (UHPC) provides superior properties in strength and durability for the long-term performance of bridges. Despite these desirable properties and the potential to be applicable in the majority of projects, UHPC is still not widely used, mainly because of the cost associated with it. This report details a study performed on the design of non-proprietary UHPC mixes that provide comparable strength properties to that of commercially available mixtures. A set of base mixtures were explored by varying the ratios for various constituents and investigating their durability, strength, and transport properties, including volume stability and freeze-thaw resistance. In the later stage of the project, the selected non-proprietary mixes were evaluated for their flexural strength. The flexural strength in UHPC comes mainly from the fibers used in the mix. Bearing in mind the role of fibers, the effects of various types of steel fibers (i.e., variation in shape, size, and dosage) were evaluated. The role of fibers on strength and post-cracking behavior was carefully examined using laboratory testing and image analysis utilizing digital image correlation techniques. The efforts found that an optimal combination of micro- and macrofibers can enhance the flexural strength of UHPC mixtures. Steel fibers contribute to more than a third of the cost of UHPC mixtures, so the possibility of utilizing less expensive and more environmentally friendly synthetic fibers—polypropylene, polyvinyl alcohol, nylon, alkali resistant glass, or carbon—to partially replace the steel fibers could reduce the cost of UHPC. The steel fibers were partially replaced by the different synthetic fibers to see their effect on the UHPC’s fresh properties and flexural strength. Utilizing digital image correlation, the synthetic fiber contribution to post-cracking behavior was evaluated, especially from the crack width control and crack propagation aspects. The replacement of steel fibers with synthetic fibers showed promise for flexural strength and post-cracking behavior. This report provides recommendations for the preparation of cost-effective, non-proprietary UHPC mixtures that could be used for various transportation infrastructure applications. Further recommendations are also made for the optimal combination of different types of steel micro- and macrofibers to get the best flexural response. Recommendations are then extended for the use of different types of synthetic fibers and the optimum percentage of dosage replacement for steel fibers.</t>
  </si>
  <si>
    <t>TR-773</t>
  </si>
  <si>
    <t>135000.00</t>
  </si>
  <si>
    <t>Vanessa Goetz</t>
  </si>
  <si>
    <t>Khyle</t>
  </si>
  <si>
    <t>Clute</t>
  </si>
  <si>
    <t>Iowa Department of Transportation</t>
  </si>
  <si>
    <t>515-239-1646</t>
  </si>
  <si>
    <t>Research and Analytics Bureau</t>
  </si>
  <si>
    <t>800 Lincoln Way</t>
  </si>
  <si>
    <t>Iowa</t>
  </si>
  <si>
    <t>Ames</t>
  </si>
  <si>
    <t>50010</t>
  </si>
  <si>
    <t>https://publications.iowa.gov/38559/1/non-proprietary_UHPC_dev_for_Iowa_bridges_w_cvr.pdf</t>
  </si>
  <si>
    <t>https://publications.iowa.gov/38559/2/non-proprietary_UHPC_dev_for_Iowa_bridges_t2.pdf</t>
  </si>
  <si>
    <t>https://publications.iowa.gov/41335/1/Iowa%20DOT%20Research%20Solutions%20-%20TR-773%20-%20Nonproprietary%20UHPC%20-%20web.pdf</t>
  </si>
  <si>
    <t>https://ideas.iowadot.gov/subdomain/ideas-main/end/node/3582</t>
  </si>
  <si>
    <t>Iowa Highway Research Board</t>
  </si>
  <si>
    <t>135000</t>
  </si>
  <si>
    <t>Proof-of-Concept Research of Roadside LiDAR Sensing Multimodal Traffic</t>
  </si>
  <si>
    <t>02/11/2019</t>
  </si>
  <si>
    <t>04/30/2022</t>
  </si>
  <si>
    <t>As modern traffic systems and applications demand increasingly detailed and accurate traffic flow information, particularly multimodal, all-traffic trajectories, LiDAR (Light Detection and Ranging) sensors emerge as a promising solution. This project focused on 360-degree LiDAR sensors, considering factors such as cost, performance, installation, and maintenance. Field testing at UNR demonstrated the effectiveness of roadside LiDAR in sensing the movements of all road users for both permanent deployment and short-term data collection.
The project aimed to provide potential roadside LiDAR system or data users with information on installation, maintenance, weather conditions' impact, and how to utilize all-traffic trajectory data to enhance engineering tasks, data analysis, and evidence-based decisions. The project report summarizes study results in the following areas:
1) Roadside LiDAR hardware, software, installation guidance, occlusion impact, and the influence of weather conditions;
2) The essential data processing algorithms developed, performance evaluation of roadside LiDAR data, and a comparison between LiDAR all-traffic trajectory data and video-generated spatial trajectories using the latest video processing AI;
3) Diverse applications of roadside LiDAR sensing and data, including offline data usage, real-time traffic signal systems, and real-time broadcast of LiDAR trajectory data from roadside systems to connected vehicles.
The project report offers examples, case studies, and evaluations of these applications. It should be noted that the report presents only a selection of applications, and readers' innovative thinking can further expand roadside LiDAR sensing and data applications to enhance community mobility, safety, and energy efficiency.</t>
  </si>
  <si>
    <t>P744-18-803</t>
  </si>
  <si>
    <t>292989.00</t>
  </si>
  <si>
    <t>Rodney Schilling</t>
  </si>
  <si>
    <t>Based on the project team's multiple years of research, deployment, and engineering application expertise, this project evaluated the accuracy, reliability, and efficiency of roadside LiDAR sensing and explored various traffic scenarios and applications of roadside LiDAR sensors.  The project report provides examples, case studies, and evaluations of these applications.</t>
  </si>
  <si>
    <t>Lucy</t>
  </si>
  <si>
    <t>Koury</t>
  </si>
  <si>
    <t>Nevada Department of Transportation</t>
  </si>
  <si>
    <t>775-888-7223</t>
  </si>
  <si>
    <t>1263 S Stewart Street</t>
  </si>
  <si>
    <t>Carson City</t>
  </si>
  <si>
    <t>Nevada</t>
  </si>
  <si>
    <t>89712</t>
  </si>
  <si>
    <t>https://www.dot.nv.gov/home/showpublisheddocument/20792/637980677542530000</t>
  </si>
  <si>
    <t>Planning Division/Research Section 1263 S Stewart St, Rm # 206 Carson City, NV 89712</t>
  </si>
  <si>
    <t>292989</t>
  </si>
  <si>
    <t>University of Nevada, Reno</t>
  </si>
  <si>
    <t>Hao Xu
haox@unr.edu
1664 North Virginia Street
Reno, NV 89557</t>
  </si>
  <si>
    <t>309581</t>
  </si>
  <si>
    <t xml:space="preserve">Actual benefits received from the research implementation:
1) Optimized installation: Engineers and technicians have better knowledge of installation height and angle's impact on sensing quality, leading to more effective detection ranges and reduced deployment costs.
2) Prediction of system performance: Decision-makers and system designers can now better predict roadside LiDAR system performance and provide optimized sensor deployment designs based on traffic flow rates and levels of service.
3) Enhanced data processing in varying weather conditions: The developed automatic method intelligently identifies the current weather condition through received LiDAR cloud points, enabling the system to automatically select the best algorithms and parameters based on environmental conditions.
4) Improved decision-making: The comparison between video and LiDAR sensing solutions has helped stakeholders make evidence-based decisions on which technology to implement.
5) Real-world applications: Roadside LiDAR has successfully filled traffic plan, design, and engineering data requirements and gaps, with the real-time smart traffic signal system and connected-and-autonomous vehicle solutions advancing as pilot projects.
Anticipated safety benefits:
1) Automation of rectangular rapid flash beacons where you have 35.56% not pressing the button, increasing safety in line with the Strategic Highway Safety Plan and the Zero Fatalities Goal. 
2) Increased safety at uncontrolled crosswalks and with pedestrian-vehicle interactions. Engineers will be able to learn from, and account for, the human behavior of both the pedestrian and the motorist.
3) Dynamic detection at wildlife crossings which can alert motorists when wildlife is present. </t>
  </si>
  <si>
    <t>Development of Digital As-Built: Incorporating As-Built Information into the I-80/I-380 Building Information Model (BIM) for Use in Future Asset Management Applications</t>
  </si>
  <si>
    <t>09/11/2021</t>
  </si>
  <si>
    <t>05/20/2022</t>
  </si>
  <si>
    <t>The objective of this State Transportation Innovation Council (STIC) Grant study was to build on the three-dimensional (3D) Building Information Model (BIM) used as the deliverable for the construction of the Ramp B Bridge, Design Number 420, FHWA Number 700725, in the reconstruction of the I-80/I-380 interchange in Johnson County, Iowa. The Ramp B Bridge is a three-span, steel plate girder bridge supported by concrete hammerhead piers and a stub abutment. It is one of three bridges modeled as part of the original contract (Figure 1). The original model was created as part of a pilot project using Bentley’s BIM software packages Open Bridge Modeler (OBM) and ProStructures (PS). It was created as an addendum to the bridge design contract as part of an effort by Iowa DOT to explore and push the boundaries of Bentley’s BIM software as well as to investigate the benefits and shortcomings of its use during construction. 
Following construction of the bridge, this STIC Grant study was proposed to further advance the BIM model developed for the pilot project by incorporating as-built information and other associated construction data. The objectives were to capture the known construction Design 420, Ramp B modifications to the design and to allow the data in the model to be used in the future for asset management applications.</t>
  </si>
  <si>
    <t>ST-012</t>
  </si>
  <si>
    <t>53603.00</t>
  </si>
  <si>
    <t xml:space="preserve">The objective of this State Transportation Innovation Council (STIC) Grant study was to build on the three-dimensional (3D) Building Information Model (BIM) used as the deliverable for the construction of the Ramp B Bridge, Design Number 420, FHWA Number 700725, in the reconstruction of the I-80/I-380 interchange in Johnson County, Iowa. The Ramp B Bridge is a three-span, steel plate girder bridge supported by concrete hammerhead piers and a stub abutment. It is one of three bridges modeled as part of the original contract (Figure 1). The original model was created as part of a pilot project using Bentley’s BIM software packages Open Bridge Modeler (OBM) and ProStructures (PS). It was created as an addendum to the bridge design contract as part of an effort by Iowa DOT to explore and push the boundaries of Bentley’s BIM software as well as to investigate the benefits and shortcomings of its use during construction.
Following construction of the bridge, this STIC Grant study was proposed to further advance the BIM model developed for the pilot project by incorporating as-built information and other associated construction data. The objectives were to capture the known construction Design 420, Ramp B modifications to the design and to allow the data in the model to be used in the future for asset management applications. </t>
  </si>
  <si>
    <t>https://publications.iowa.gov/41870/1/ST-012_Tech%20Brief%2C%20STIC%20Grant%20%E2%80%93Development%20of%20Digital%20As-Built%20for%20Use%20in%20Future%20Asset%20Management%20Applications_Technology%20Transfer%20Technical%20Brief.pdf</t>
  </si>
  <si>
    <t>https://ideas.iowadot.gov/subdomain/ideas-main/end/node/3410</t>
  </si>
  <si>
    <t>Autonomous Vehicles: What Should Local Agencies Expect?</t>
  </si>
  <si>
    <t>08/09/2021</t>
  </si>
  <si>
    <t>As connected and automated vehicle technology continues to advance, local agencies are seeking guidance on how to prepare and answer questions from elected officials and the public. The Local Road Research Board developed a Frequently Asked Questions interactive resource guide to help local agencies prepare for and respond to CAV changes.</t>
  </si>
  <si>
    <t>2022RIC02</t>
  </si>
  <si>
    <t>36632.00</t>
  </si>
  <si>
    <t>Wayne Sandberg</t>
  </si>
  <si>
    <t>As connected and automated vehicle technology continues to advance, local agencies are seeking guidance on how to prepare and answer questions from elected officials and the public. The Local Road Research Board developed a Frequently Asked Questions interactive resource guide to help local agencies prepare for and respond to Connected Autonomous Vehicle (CAV) changes. This guide provides detailed information on the following topics:
• Definition, development and types of Connected Autonomous Vehicles
• Timing and preparation to implement
• Policy and standardization at the federal, state, regional and local levels
• Safety
• Rural use
Note: To operate, the PDF file must be downloaded and opened within Adobe Acrobat; the navigation features won’t work if opened within an Internet browsers, unless in IE mode.</t>
  </si>
  <si>
    <t>Katie</t>
  </si>
  <si>
    <t>Walker</t>
  </si>
  <si>
    <t>Minnesota Department of Transportation</t>
  </si>
  <si>
    <t>651-366-3765</t>
  </si>
  <si>
    <t>395 John Ireland Boulevard</t>
  </si>
  <si>
    <t>St. Paul</t>
  </si>
  <si>
    <t>MN</t>
  </si>
  <si>
    <t>55155</t>
  </si>
  <si>
    <t>Autonomous Vehicles: What Should Local Agencies Expect? (state.mn.us)</t>
  </si>
  <si>
    <t>Connected Autonomous Vehicles: Frequently Asked Questions | MnDOT Digital Library</t>
  </si>
  <si>
    <t>http://www.dot.state.mn.us/automated/</t>
  </si>
  <si>
    <t>https://mntransportationresearch.org/2020/08/25/new-project-autonomous-vehicles-what-should-local-agencies-expect/</t>
  </si>
  <si>
    <t>https://lrrb.org/autonomous-vehicles-what-should-local-agencies-expect-2/</t>
  </si>
  <si>
    <t>Minnesota Local Road Research Board</t>
  </si>
  <si>
    <t>Wayne Sandberg,651/ 430-4339,wayne.sandberg@co.washington.mn.us</t>
  </si>
  <si>
    <t>36632</t>
  </si>
  <si>
    <t>PF-221</t>
  </si>
  <si>
    <t>SRF Consulting Group</t>
  </si>
  <si>
    <t>Michael Marti, SRF Consulting Group
3701 Wayzata Blvd. Suite 100
Minneapolis, MN 55416,763-249-6779,mmarti@srfconsulting.com</t>
  </si>
  <si>
    <t>This resource guide is designed to assist local agencies in communicating with elected officials and residents and to prepare for the future as automated vehicle technology advances. As an interactive tool, it enables local practitioners to quickly and easily access information on a variety of CAV topics including:
• Considerations before saying “yes” to the CAV manufacturers
• Policies that should be developed
• Practices for reconstructing or adding traffic signage
• Considerations for design/prep of infrastructure to be able to adapt for • CAV in the future (narrower lanes, signals, signage, etc.)
• Keeping current as new technology evolves</t>
  </si>
  <si>
    <t>Reduce Vehicle-Animal Collisions with Installation of Small Animal Exclusion Fencing</t>
  </si>
  <si>
    <t>10/16/2017</t>
  </si>
  <si>
    <t>07/28/2022</t>
  </si>
  <si>
    <t>Motorists suddenly stopping or swerving to avoid small animals crossing the road create significant hazards. Pedestrians trying to assist the animals across the road risk serious injury, as do motorcyclists and bicyclists if they hit an animal. Turtles are the world’s most imperiled group of vertebrates, and roads are a primary threat. A multiyear research project has found an effective solution for these public safety and conservation concerns. Researchers conducted an in-depth study observing the impact of a chain-link fence design in keeping turtles off the roads. After retrofitting the design with 0.5-inch wire mesh, they found turtle mortality decreased up to 91%. The fence design uses readily available and cost-effective materials. Combined with under-the-road culverts for habitat connectivity, MnDOT will now have standard designs to use in projects. In addition to the cost savings from avoiding extra engineering or design work, public safety and conservation are enhanced.</t>
  </si>
  <si>
    <t>2022-19</t>
  </si>
  <si>
    <t>110776.00</t>
  </si>
  <si>
    <t>Christopher Smith</t>
  </si>
  <si>
    <t>Improving Road Safety and Wildlife Conservation With Barrier Fencing</t>
  </si>
  <si>
    <t>The goal of this project was to evaluate the efficacy of barriers designed with simple chain-link fencing for reducing small wildlife mortality on roadways, using threatened turtles as an indicator species. Researchers found that standard 6-foot chain-link fence with curved end treatments reduced the mortality of adult turtles by approximately 83%, but did not reduce mortality of younger turtles. Adding 0.5-inch hardware cloth to the fencing significantly reduced mortality of all turtles—adults, juveniles and hatchlings—by up to 91% over pretreatment levels. In addition to saving the turtles, the fencing is expected to save citizens who leave their cars to rescue the animals, and accidents caused by driver avoidance. The fence installations and materials, which were cost-effective and readily
available, held up to the elements over the three-year period they were observed. The fencing design explored in this project is effective and can now be used as a standard best management practice with confidence.</t>
  </si>
  <si>
    <t>Mail Stop #330</t>
  </si>
  <si>
    <t>https://hdl.handle.net/20.500.14153/mndot.3588</t>
  </si>
  <si>
    <t>https://hdl.handle.net/20.500.14153/mndot.3587</t>
  </si>
  <si>
    <t>https://mntransportationresearch.org/2019/10/10/collaboration-with-minnesota-zoo-aims-to-conserve-wildlife/</t>
  </si>
  <si>
    <t xml:space="preserve">https://mntransportationresearch.org/2022/08/17/improving-road-safety-and-wildlife-conservation-with-barrier-fencing/ </t>
  </si>
  <si>
    <t>https://minnesota.cbslocal.com/2021/06/28/minnesota-zoo-mndot-partner-to-address-dwindling-blandings-turtle-population/</t>
  </si>
  <si>
    <t>https://researchprojects.dot.state.mn.us/projectpages/pages/projectDetails.jsf?id=25986&amp;type=CONTRACT&amp;jftfdi=&amp;jffi=projectDetails%3Fid%3D25986%26type%</t>
  </si>
  <si>
    <t>Minnesota Department of Transportation
Office of Research &amp; Innovation</t>
  </si>
  <si>
    <t>Christopher Smith, Minnesota Department of Transportation  Office of Environmental Stewardship,  395 John Ireland Blvd., MS 620  Saint Paul, MN 55155  612-741-7678, Christopher.E.Smith@ state.mn.us</t>
  </si>
  <si>
    <t>110776</t>
  </si>
  <si>
    <t>MnZoo</t>
  </si>
  <si>
    <t>Seth Stapleton, 13000 Zoo Blvd, Apple Valley, MN 55124,952-431-9443,seth.stapleton@state.mn.us</t>
  </si>
  <si>
    <t>The fencing design explored in this project is effective and can now be used as a standard best management practice with confidence to prevent small animals from wandering onto the road in areas where that is a constant problem. This will reduce not only animal deaths, but avoidance accidents and risky pedestrian behavior to rescue the animals.
In terms of the turtle species listed as threatened in Minnesota (Blanding’s and wood turtles), use of the fence could reduce mortality by as much as 91%.</t>
  </si>
  <si>
    <t>The Tipping Point: What COVID Travel Reductions Tells Us About Effective Congestion Relief</t>
  </si>
  <si>
    <t>11/04/2020</t>
  </si>
  <si>
    <t>05/03/2022</t>
  </si>
  <si>
    <t>This project uses observed data collected before and during the COVID-19 pandemic in the Twin Cities metropolitan area to answer a question with important implications for highway investment planning and travel demand management: At what level of vehicle miles traveled (VMT) does congestion significantly decline or disappear? The study pursues this question through a series of statistical analyses identifying inflection points in the relationship between regional VMT and congestion. The study also looks at the relationship between VMT and congestion at the corridor level to assess the sensitivity of congestion on specific roadways to changes in travel demand. This analysis categorizes Twin Cities freeways based on congestion frequency, highlighting the corridors expected to become congestion free as VMT declines and the corridors expected to remain congested.</t>
  </si>
  <si>
    <t>2022-09</t>
  </si>
  <si>
    <t>12672.00</t>
  </si>
  <si>
    <t>Bradley Utecht</t>
  </si>
  <si>
    <t>The Tipping Point: What COVID-19 Travel Reduction Tells Us About Effective Congestion Relief</t>
  </si>
  <si>
    <t>Vehicle miles traveled (VMTs) correlate with traffic congestion, but the impacts of incremental changes in VMT on congestion over the region and in specific corridors are not well understood. MnDOT wanted to better understand the impacts of reduced VMT to employ congestion reduction efforts and plan highway investments more effectively. With the changes in traffic patterns during the COVID-19 pandemic, they saw an opportunity to explore the relationship between VMT and congestion through real-life measurements. This research found that a relatively small reduction in VMT has a large impact on regional congestion. A tipping point occurs once VMT reaches approximately 8.5 million, and about 8% of freeway segments observations showed congestion. At this point, traffic delay becomes volatile and spreads throughout the network. The analysis of corridor segments illustrated that the ripple effects on corridor congestion were variable, and travel demand management strategies on the most congested corridors should be the first step for congestion reduction in the region.</t>
  </si>
  <si>
    <t>https://mdl.mndot.gov/items/202209</t>
  </si>
  <si>
    <t>https://mdl.mndot.gov/items/202209TS</t>
  </si>
  <si>
    <t>https://mntransportationresearch.org/2022/05/23/covid-19-travel-reductions-lessons-for-relieving-traffic-congestion/</t>
  </si>
  <si>
    <t>https://researchprojects.dot.state.mn.us/projectpages/pages/projectDetails.jsf?id=25883&amp;type=CONTRACT&amp;jftfdi=&amp;jffi=projectDetails%3Fid%3D25883%26type%</t>
  </si>
  <si>
    <t>Bradley Utecht, 395 John Ireland Boulevard, St. Paul, Minnesota 55155-1899, 651-366-4835, bradley.utecht@state.mn.us</t>
  </si>
  <si>
    <t>12672</t>
  </si>
  <si>
    <t>Paul Morris, SRF Consulting Group
3701 Wayzata Blvd. Suite 100
Minneapolis, MN 55416</t>
  </si>
  <si>
    <t>This research found that a relatively small reduction in VMT has a large impact on regional congestion. This finding supports investments in travel demand management strategies as the first step for congestion reduction in the region. The results will inform efforts to achieve VMT reduction goals, including prioritizing corridors and strategies for reducing traffic and congestion.</t>
  </si>
  <si>
    <t xml:space="preserve">Establishing Fresh Properties of Fiber Reinforced Concrete for Performance Engineered Mixture </t>
  </si>
  <si>
    <t>06/07/2019</t>
  </si>
  <si>
    <t>The addition of macro or structural fibers into concrete enhances its post-cracking performance. The objective of this study was to conduct a laboratory investigation to determine the influence of structural fibers on the fresh concrete test parameters (Super air meter (SAM) number, V-Kelly index, and Box test rating) recommended for the performance engineered mixture (PEM) procedure. As many as fifty-seven different concrete mixes were designed and prepared, varying fiber types and dosages, aggregate types, and air contents of the concrete. Various fresh and hardened concrete tests were conducted on each of the mixes, and the results were used to determine the influence of the structural fibers on the fresh and hardened concrete properties. The study recommended the allowable range of the SAM number and provided necessary guidance on the box test rating and V-Kelly index for the fiber-reinforced concrete mixtures to be designed as per the PEM procedure.</t>
  </si>
  <si>
    <t>2022-23</t>
  </si>
  <si>
    <t>147070.00</t>
  </si>
  <si>
    <t>Robert Golish</t>
  </si>
  <si>
    <t>Fiber-Reinforced Concrete’s Potential as a
Performance Engineered Mixture</t>
  </si>
  <si>
    <t>https://researchprojects.dot.state.mn.us/projectpages/pages/projectDetails.jsf?id=22012&amp;type=CONTRACT&amp;jftfdi=&amp;jffi=projectDetails%3Fid%3D22012%26type%3DCONTRACT</t>
  </si>
  <si>
    <t>https://mdl.mndot.gov/items/202223</t>
  </si>
  <si>
    <t>https://mdl.mndot.gov/items/202223TS</t>
  </si>
  <si>
    <t>https://researchprojects.dot.state.mn.us/projectpages/pages/projectDetails.jsf?id=22012&amp;type=CONTRACT&amp;jftfdi=&amp;jffi=projectDetails%3Fid%3D22012%26type%</t>
  </si>
  <si>
    <t xml:space="preserve">Minnesota Departmnet of Transportation </t>
  </si>
  <si>
    <t>Robert Golish, Robert.Golish@ state.mn.us</t>
  </si>
  <si>
    <t>147070</t>
  </si>
  <si>
    <t>2018-062</t>
  </si>
  <si>
    <t>University of Minnesota</t>
  </si>
  <si>
    <t>Manik Barman, mbarman@d.umn.edu</t>
  </si>
  <si>
    <t>Researchers performed a literature review on the PEM design procedure and key engineering parameters, fiber types and FRC properties. In the lab, they designed and tested 57 concrete mixes with PEM design methods. The mixes varied by fiber and aggregate type, workability and air voids.
Applying the PEM design procedure to FRC, researchers demonstrated the appropriate ranges of fresh concrete properties:
• SAM number—FRC achieves a comparable SAM number as plain concrete (0.2), though it may need more water-reducing admixture to be as workable and have the same air content. Researchers recommend the SAM number for FRC mixes could be as high as 0.3.
• Box test rating—Adding fibers to concrete resulted in higher ratings. Researchers recommend,
again, adding a water-reducer additive to keep the surface air voids below 30%.
• V-Kelly index—Increased fiber dosages create a stiffer mixture with decreased workability (a lower index). To meet the desired range, steps should be taken to improve workability. However, a lower V-Kelly index may be appropriate for FRC as strength and durability criteria were met. But further investigation of workability is needed before making this recommendation.
The tests for hardened concrete showed fiber had little effect on the compressive strength of concrete, while flexural toughness, or crack resistance, and residual strength improved significantly.
This work supports MnDOT in incorporating specifications for fresh concrete properties of fiber-containing concrete into MnDOT’s Standard Specification for Construction and provides confidence that FRC mixes developed in accordance with the PEM design procedure will be durable and long-lasting for use in pavements and bridge decks.
Additional investigation into field mixes and testing, particularly to find an appropriate range for the V-Kelly index for FRC, may be warranted.</t>
  </si>
  <si>
    <t>Extended Field Testing and Enhancement of a Portable Pedestrian and Cyclist Detection System</t>
  </si>
  <si>
    <t>09/06/2017</t>
  </si>
  <si>
    <t>03/06/2020</t>
  </si>
  <si>
    <t>The objective of this project was to enhance the capabilities of the pedestrian tracking system
by adding support for detection and tracking of cyclists and vehicles, in addition to generating
a set of tools to aid in analysis. Secondary tasks explored methods of enhancing the system
capability for added value. The system analyzes the collected video data and automatically
identifies and characterizes the number of pedestrians, vehicles, and cyclists and their behavior
at midblock and intersection locations (specifically, their crossing locations and frequency).
The system is designed to be portable to support data collection in multiple locations. Key
conclusions from this study are:
1) A detection and tracking software system capable of creating and logging trajectories for
pedestrians, vehicles, and cyclists was implemented and tested.
2) Field testing of detection algorithms yielded accuracy between 90% and 95%, but count
accuracy suffered at 53%.
3) A set of powerful analysis tools was developed to allow in-depth analysis of results.</t>
  </si>
  <si>
    <t>RP 17-15</t>
  </si>
  <si>
    <t>350000.00</t>
  </si>
  <si>
    <t>Sam Harris</t>
  </si>
  <si>
    <t xml:space="preserve">The developed technology is beneficial to GDOT because it allows for minimal effort to automatically detect and understand pedestrian/cycle movements and safety hazards at intersections and midblocks. Historically, crash records from police reports are utilized to assess safety risk, but pedestrian and bicycle crashes are under-reported or incorrectly reported. Utilizing pedestrian and bicycle detection systems will give engineers/planners more tools when making informed decisions related to crash risk and justification. 
This study acts as a proof of concept for ped/bike tracking systems and furthermore provides insight into potential errors within these detection systems. The research conducted has given GDOT personnel enough knowledge of the topic to expand this type of system on a network level. 
A pedestrian detection trailer can replace manual midblock pedestrian counts, which can take 8+ hours to compile at each location. The pedestrian detection software can analyze video in real time, saving up to days of processing time for longer videos per location analysis. Likewise, pedestrian counts can cost $500+ per location using contractors. This pedestrian trailer and count software system can save thousands per location analysis by conducting with in house staff. Therefore, once the research is fully implemented, it will save time and money.
</t>
  </si>
  <si>
    <t>William</t>
  </si>
  <si>
    <t>Bilsback</t>
  </si>
  <si>
    <t>Georgia Department of Transportation</t>
  </si>
  <si>
    <t>404-347-0617</t>
  </si>
  <si>
    <t>600 W Peachtree St. NW</t>
  </si>
  <si>
    <t>5th Floor, Cubicle 540</t>
  </si>
  <si>
    <t>Atlanta</t>
  </si>
  <si>
    <t>GA</t>
  </si>
  <si>
    <t>30308</t>
  </si>
  <si>
    <t>https://g92018.eos-intl.net/eLibSQL14_G92018_Documents/Final_Report_RP1715_FINAL.pdf</t>
  </si>
  <si>
    <t>Georgia Department of Transportation and Federal Highway Administration</t>
  </si>
  <si>
    <t>350000</t>
  </si>
  <si>
    <t>17-15</t>
  </si>
  <si>
    <t>Georgia Tech Research Corporation</t>
  </si>
  <si>
    <t>Colin Usher
Email: colin.usher@gtri.gatech.edu
Phone: 404-407-8833
Address: Intelligent Sustainable Technologies Division, 640 Strong St. Atlanta, GA 30318</t>
  </si>
  <si>
    <t>Evaluating Current Wisconsin Mixes Using Performance Engineered Mixture Testing Protocols</t>
  </si>
  <si>
    <t>06/14/2017</t>
  </si>
  <si>
    <t>07/01/2022</t>
  </si>
  <si>
    <t>This study investigated performance related tests with respect to current WisDOT concrete mixtures. Performance tests included the super air meter, hardened air voids, resistivity, formation factor, porosity, optimized gradations, vibrating Kelly Ball, box test, coefficient of thermal expansion, and compressive and flexural tests. Several project locations were selected that represented various regions and aggregate sources throughout the state of Wisconsin. Various testing regiments were performed using various consolidation methods for the SAM test, and various conditioning methods for resistivity testing. Results prove the value of using the optimized gradation curve (Tarantula Curve) by increasing workability, reducing cementitious products without sacrificing performance. Recommendations include the use of the MinT for SAM consolidation and the accelerated curing method for resistivity.</t>
  </si>
  <si>
    <t>WHRP 0092-17-07</t>
  </si>
  <si>
    <t>275000.00</t>
  </si>
  <si>
    <t>Tirupan Mandal</t>
  </si>
  <si>
    <t>This study investigated performance related tests with respect to current WisDOT concrete mixtures. Performance tests included the super air meter (SAM), hardened air voids, resistivity, formation factor, porosity, optimized gradations, vibrating Kelly Ball, box test, coefficient of thermal expansion, and compressive and flexural tests. There were two phases to this project. Phase I included visiting eight project locations which represented various regions and aggregate sources throughout the state of Wisconsin. During Phase I, material was tested at the plant, before and after the paver. The various tests included: SAM, hardened air, resistivity, formation factor, porosity, vibrating Kelly ball and the box test. During Phase I it was concluded that additional research was needed regarding optimized gradation, consolidation methods for the SAM and conditioning methods for resistivity. In Phase II of the project, a large lab study was conducted to investigate performance using various aggregate sources and blends. During the lab study, the research team investigated the common use of 1.5-in. (38.1 mm) stone in Wisconsin as it pertains to the Tarantula Curve and performance properties. The various optimized blends were tested using slump, box test, shrinkage, and resistivity. Additionally, during Phase II, five more field projects were visited where testing was conducted using various consolidation methods for the SAM test, and various conditioning methods for resistivity testing. Results demonstrate the value of using the optimized gradation curve (Tarantula Curve) by increasing workability, reducing cementitious products without sacrificing performance. Recommendations include the continued option to use 1.5-in. (38.1 mm) stone, use of the Tarantula Curve (with a warning band) for all WisDOT mixtures, design and production targets for the SAM meter, using the MinT for SAM consolidation and the accelerated curing method for resistivity.</t>
  </si>
  <si>
    <t>Carter</t>
  </si>
  <si>
    <t>Angelo</t>
  </si>
  <si>
    <t>Wisconsin Department of Transportation</t>
  </si>
  <si>
    <t>608-266-5009</t>
  </si>
  <si>
    <t>4822 Madison Yards Way</t>
  </si>
  <si>
    <t>9th Floor</t>
  </si>
  <si>
    <t>Madison</t>
  </si>
  <si>
    <t>Wisconsin</t>
  </si>
  <si>
    <t>53705</t>
  </si>
  <si>
    <t>Research Brief</t>
  </si>
  <si>
    <t>Final Report</t>
  </si>
  <si>
    <t>Signe Reichelt - Behnke Materials Engineering, LLC</t>
  </si>
  <si>
    <t>smreichelt@behnkematerialsengineering.com</t>
  </si>
  <si>
    <t>This research investigated performance-based testing on current Wisconsin Department of Transportation (WisDOT) concrete mixtures. Several project locations were selected that represented various regions and aggregate sources throughout the state of Wisconsin. Performance tests were conducted on each sample to measure strength (flexural and compressive), durability (bulk resistivity, coefficient of thermal expansion, formation factor, hardened air voids, porosity, super air meter [SAM], and surface resistivity), and workability (box test and vibrating Kelly Ball) properties. A large lab study was also conducted to evaluate the 1.5-inch aggregate in the optimized gradation curve (Tarantula Curve) and Miniature Vibration Table (MinT) consolidation compared to rodding during SAM testing. Various testing regiments were performed using various consolidation methods for the SAM test, and various conditioning methods for resistivity testing. Results showed the value of using the Tarantula Curve by increasing workability and reducing cementitious without sacrificing performance. Recommendations include the use of the MinT for SAM consolidation and the accelerated curing method for resistivity. The results of this research will be integral in the direction of the evaluation of concrete performance in Wisconsin.</t>
  </si>
  <si>
    <t>Rating Longitudinal Laminated Timber Slab Bridges</t>
  </si>
  <si>
    <t>12/01/2021</t>
  </si>
  <si>
    <t>The Wisconsin Department of Transportation recognizes the importance of accurately assessing the timber deck slab bridge inventory within the state. Of the 571 timber bridges in Wisconsin, 450 bridges are timber slab bridges. Current methods of load rating employ equations first developed in the later 1980s and early 1990s for determining the equivalent strip width. These equations often produce results that unnecessarily penalize the bridge by requiring a posted weight limit.
Through a program of bridge live load tests and analytical modeling, the researchers in this study have both measured and modeled the bridge behavior with more accuracy and have shown the current equivalent strip width calculation methodologies to be conservative, as was originally speculated. Ten unique bridges were tested as part of this study. Three of them were tested twice; once before and once after bridge strengthening measures were employed. An equation to calculate the equivalent strip width was developed with numerous variables in mind.</t>
  </si>
  <si>
    <t>WHRP 0092-20-01</t>
  </si>
  <si>
    <t>220000.00</t>
  </si>
  <si>
    <t>Alex Pence</t>
  </si>
  <si>
    <t>The Wisconsin Department of Transportation recognizes the importance of accurately assessing the timber deck slab bridge inventory within the state. Of the 571 timber bridges in Wisconsin, 450 bridges are timber slab bridges. Current methods of load rating employ equations first developed in the later 1980s and early 1990s for determining the equivalent strip width. These equations often produce results that unnecessarily penalize the bridge by requiring a posted weight limit.
Through a program of bridge live load tests and analytical modeling, the researchers in this study have both measured and modeled the bridge behavior with more accuracy and have shown the current equivalent strip width calculation methodologies to be conservative, as was originally speculated. Ten unique bridges were tested as part of this study. Three of them were tested twice; once before and once after bridge strengthening measures were employed. An equation to calculate the equivalent strip width was developed with numerous variables in mind. The equivalent strip width is shown to be a function of the ratio of longitudinal and transverse stiffness of the timber slab deck. Accordingly, where bridge strengthening or rehabilitation methods are being considered, it is to the benefit of the structural capacity to be mindful of this relationship. Ways to increase the transverse stiffness are provided within this report.
Load testing has proven to be extremely beneficial in developing the models and recommendations. The resulting equation for calculating the equivalent strip width is considered to be a good representation of actual structural behavior. Nonetheless, the steps required to complete additional live load testing are provided so any bridge can be tested in the future if deemed necessary.</t>
  </si>
  <si>
    <t>Brent Phares - Iowa State University Institute for Transportation</t>
  </si>
  <si>
    <t>bphares@iastate.edu</t>
  </si>
  <si>
    <t>This research evaluated Wisconsin Department of Transportation’s (WisDOT) methods for rating longitudinal laminated timber slab bridges. Through live load tests of several WisDOT bridges and analytical modeling, the research team confirmed that the current equivalent strip width calculation methodologies are conservative and developed an equivalent strip width (ESW) equation capturing several bridge variables. This research supports the use of the WisDOT developed modified live load distribution equation for timber slab bridges and provides several insights for retrofitting timber slabs. As a result of this project, WisDOT is better equipped with rating and retrofitting exiting timber slabs.</t>
  </si>
  <si>
    <t>Interlayer Mixture Design</t>
  </si>
  <si>
    <t>10/01/2020</t>
  </si>
  <si>
    <t>The objective of this research project was to develop an alternative method for accepting interlayer mixture designs without the bending beam fatigue test. Mixtures accepted that use other means are expected to maintain the same level of quality that the beam fatigue test provides. WisDOT will work with the research team to help communicate equipment restrictions for alternative acceptance testing.</t>
  </si>
  <si>
    <t>WHRP 0092-21-04</t>
  </si>
  <si>
    <t>175000.00</t>
  </si>
  <si>
    <t>Research brief under review</t>
  </si>
  <si>
    <t>The problem addressed in this research is that the flexural fatigue testing currently used in accepting interlayer mixture designs (IMDs) is expensive and time-consuming. It would be very desirable if a simpler method for reliably ensuring the fatigue performance of IMDs could be developed and implemented in Wisconsin. The research described in this report was designed to address this problem and meet the objective described in the RFP.
The research approach involved producing 15 different mixtures, most meeting the basic binder and aggregate requirements of the IMD specification. However, a range in fatigue performance was needed to evaluate any method for predicting or controlling fatigue life. Some binders were therefore selected which would produce fatigue performance lower than needed for IMDs. Six different asphalt binders were used in the project—five of them were from Wisconsin and typical of modified binders used in the state. These binders were characterized with a range of tests that could potentially help to characterize fatigue performance, including dynamic modulus, double edge notched tension (DENT), elastic recovery from the multiple stress creep and recovery (MSCR) test, and the binder yield energy test. Mixture tests used in the project as surrogates for fatigue included the Texas Overlay Test and the Ideal Cracking Test (IDEAL-CT) procedure. It was however discovered early on the overlay test was unable to discriminate between the performance of the IMDs because they all passed the test with very little reduction in stiffness.
Using the data produced using these tests, statistical analyses were performed to develop an accurate and simple model that could serve as a basis for a revised, simpler IMD fatigue specification. This model predicts IMD cycles to failure based upon binder G* at 20ºC and mixture CTindex at 20ºC (from the IDEAL-CT). The r2 for this model, at 95%, suggests the model is accurate enough to serve as the basis for an IMD fatigue specification. It was however found that binder low temperature grade was highly correlated to binder G* at 20°C. (r2 = 92 %), so that IMD stiffness can be effectively controlled through the existing binder specification. The resulting recommended limits are a maximum binder low temperature grade of -34°C and a minimum mixture CTindex of 140 (after short-term oven aging).</t>
  </si>
  <si>
    <t>Don Christensen - Advanced Asphalt Technologies</t>
  </si>
  <si>
    <t>dwcaat@hotmail.com</t>
  </si>
  <si>
    <t xml:space="preserve">The research was conducted to evaluate a simple alternative to flexural fatigue testing for ensuring the fatigue performance of interlayer mixture designs (IMDs) in Wisconsin. The research approach involved producing 15 different mixtures and characterizing these mixtures using CT index as determined from the ideal CT test, and characterizing the binders used in the mixtures with a variety of tests related to fatigue performance. Using the data produced with these tests, statistical analyses were performed to develop an accurate and simple model that could serve as a basis for a revised, simpler IMD fatigue specification. The final proposed IMD fatigue specification requires a minimum CT index of 140 at 20° C, a maximum binder low temperature grade of -34° C, and a minimum elastic recovery that depends on the non-recoverable creep compliance as determined in AASHTO M 332. The proposed IMD fatigue specification requires no new binder tests and replaces flexural fatigue testing with the much simpler and less expensive IDEAL-CT. There should be no major barriers to implementation. </t>
  </si>
  <si>
    <t>Bridge Element Deterioration for Midwest States (IA, IL, IN, KS, KY, MI, MN, ND, NE, OH, SD, WI)</t>
  </si>
  <si>
    <t>12/03/2019</t>
  </si>
  <si>
    <t>11/03/2022</t>
  </si>
  <si>
    <t>The objective of this research project was to develop element-level deterioration curves for specific bridges using multiple resources and historical data provided by 12 Midwest State Departments of Transportation (DOTs). The research team identified and prioritized a list of elements to be modeled. The three tiers of curves included Tier 1 curves for reinforced concrete deck (RCD), reinforced concrete slab, National Bridge Inventory items, RCD after major preservation to predict condition improvement; Tier 2 curves for wearing surface, deck joints, defect development and progression, paint system effectiveness, steel girder corrosion, and substructure elements in harsh environments; and Tier 3 curves for agency-defined elements, and determining non-destructive evaluation translation.
The scope of work included a literature review to understand the current practices in bridge management and element-level deterioration modeling. The research team spent significant effort in gathering, merging, and cleaning data from all the participating DOTs to create the analysis database. The data gathering process included interviews with State representatives to address any data-related questions. The research team then developed a data screening approach to identify the data items to be gathered for the model estimation dataset for Tier 1 and Tier 2 models, and procedures to filter the data for analysis. In addition, the team developed other information for Tier 3 curves and provided a summary of policy, guidance, and practices.
The deterioration curves are focused, addressing key transition times in bridge lifetimes, which ensure relatively accurate timing of work actions. Moreover, the deterioration models are compatible and complement the effectiveness of various Bridge Management Systems used by the participating agencies.</t>
  </si>
  <si>
    <t>TPF-5(432)</t>
  </si>
  <si>
    <t>500077.00</t>
  </si>
  <si>
    <t>Philip Meinel</t>
  </si>
  <si>
    <t>The objective of this research project was to develop element-level deterioration curves for specific bridges using historical data provided by 12 Midwest State Departments of Transportation (DOTs). The research team identified and prioritized a list of elements to be modeled. The three tiers of curves included Tier 1 curves – for reinforced concrete deck (RCD), reinforced concrete slab, National Bridge Inventory items, RCD after major preservation to predict condition improvement; Tier 2 curves – for wearing surface, deck joints, defect development and progression, paint system effectiveness, steel girder corrosion, and substructure elements in harsh environments; and Tier 3 curves – for agency-defined elements, and determining non-destructive evaluation translation.
The scope of work included a literature review to understand the current practices in bridge management and element-level deterioration modeling. The research team gathered, merged, and cleaned data from all the participating DOTs to create the analysis database. The data gathering process included interviews with DOT representatives to address any data-related questions. A data screening approach was developed to identify the data items to be gathered for the model estimation dataset for Tier 1 and Tier 2 models, and procedures to filter the data for analysis. In addition, other information for Tier 3 curves was developed and a summary of policy, guidance, and practices was provided.
The deterioration curves are focused, addressing key transition times in bridge lifetimes, which ensure relatively accurate timing of work actions. Moreover, the deterioration models are compatible and complement the effectiveness of various Bridge Management Systems used by the participating agencies. The Bridge Element Deterioration for Midwest States transportation pooled fund, led by WisDOT, was completed in November 2022 and produced many valuable results. The significant collaboration between the 12 participating states resulted in increased reliability when modeling limited AASHTO Element data through data merging.  Additionally, region-specific bridge deterioration models were developed that have a direct impact on each state’s Bridge Management System (BMS). Previously, only nation-wide models were available that were generated from a small number of states. The project also resulted in unprecedented defect deterioration models and documentation of bridge decks using nondestructive evaluation (NDE). Bridge Deck NDE will increase significantly as inspection technologies improve and more states utilize automated BMSs.</t>
  </si>
  <si>
    <t>TPF - Study Detail (pooledfund.org)</t>
  </si>
  <si>
    <t>https://www.pooledfund.org/Details/Study/655</t>
  </si>
  <si>
    <t xml:space="preserve">Richard Boadi - WSP </t>
  </si>
  <si>
    <t>richard.boadi@woodplc.com</t>
  </si>
  <si>
    <t>The project resulted in unprecedented defect deterioration models and documentation of bridge decks using nondestructive evaluation (NDE). Bridge Deck NDE will increase significantly as inspection technologies improve and more states utilize automated BMSs.</t>
  </si>
  <si>
    <t>Investigation on Water Quality Impacts of Bridge Stormwater Runoff from Scupper Drains on Receiving Waters</t>
  </si>
  <si>
    <t>09/07/2018</t>
  </si>
  <si>
    <t>02/05/2021</t>
  </si>
  <si>
    <t xml:space="preserve">The objectives of this research project were to investigate water quality impacts of bridge stormwater runoff from
scupper drains on receiving waters, and to develop an efficient simulation tool so that the Georgia Department of
Transportation (GDOT) and the resource agencies can accurately anticipate potential effects and better evaluate
whether scupper drains would adversely affect waters and the protected species. This 29-month project is concerned
with the investigation of potential impacts and accumulation of water quality parameters including heavy metals
(lead, zinc and copper), polycyclic aromatic hydrocarbons (PAHs), chemical oxygen demand (COD), nutrients, oil
and grease, solids, pH, dissolved oxygen, and conductivity in bridge deck scupper drain runoff of six (6) bridge sites
and the potential impact on sensitive major rivers in the State of Georgia. Four (4) of the sites are Southeast the State
of Georgia, which are SR24, Rocky Ford (RF), US80 and SR297, crossing two (2) major rivers, which are Ogeechee
River and Ohoopee River. The other two (2) sites are located North the State of Georgia, which are US255 and
SR197, crossing two (2) other major rivers, which are Chattahoochee River and Soque River, respectively. The
impact of the elevated parameters due to introduction from bridge deck scupper drains was observable on
downstream water quality of all sites, except for lead, PAHs, phosphorous, and oil and grease that were only detected
at the four (4) Southeast sites. It was observed that upon discharge of bridge deck scupper drain runoff, instant
impairment of downstream water quality took place. Seasonal analyses showed variation in the parameters
concentrations that was highly dependant on many factors, such as dry periods, rain intensity, traffic activity and
stream discharge. Time intervals analyses showed that highest concentrations of contaminants were in the first 30-
60 minutes’ samples, and that parameters concentration decrease with continuous rainfall due to dilution. The
Stochastic Empirical Loading and Dilution Model (SELDM) was used for modeling potential projected impacts  of
some water quality parameters of concern on the downstream water quality at each Site location effectively. </t>
  </si>
  <si>
    <t>RP 18-09</t>
  </si>
  <si>
    <t>David Hedeen</t>
  </si>
  <si>
    <t>This research project explored the potential to employ a modeling tool, Stochastic Empirical Loading and Dilution Model (SELDM) to facilitate decision-making. Since the existing dataset within the state of Georgia is currently limited, the capabilities of this tool are currently limited. Until additional data becomes available to support this tool in Georgia, the applicability of SELDM will remain limited. Looking ahead, one way this tool can be enhanced is if GDOT finds a meaningful way to support the development of a “Regional Curve” for the Georgia Piedmont and Mountain Regions. For now, the benefit is the foundational information that enhances a GDOT practitioner’s understanding of the relationship between open scuppers and water quality. Environmental SME’s and Designers will be better-able to understand and discuss these concerns with various resource agencies including the bridge design community and the environmental community. With some additional work, this baseline research may also facilitate time-efficiency and cost-effectiveness when it comes to preconstruction coordination, design, and construction of bridges in the future.</t>
  </si>
  <si>
    <t>4043470617</t>
  </si>
  <si>
    <t>https://g92018.eos-intl.net/eLibSQL14_G92018_Documents/18-09.pdf</t>
  </si>
  <si>
    <t>300000</t>
  </si>
  <si>
    <t>Georgia Southern University Research and Service Foundation</t>
  </si>
  <si>
    <t>Dr. George Yuzhu Fu 
Email: gfu@georgiasouthern.edu 
Phone: 912-478-5003
Department of Civil Engineering and Construction Georgia Southern University P.O. Box 8077 • Statesboro, Georgia 30460</t>
  </si>
  <si>
    <t>Development of Drone-Assisted Pavement Profile Mapping:  Near-Surface Void Detection Application</t>
  </si>
  <si>
    <t>08/13/2020</t>
  </si>
  <si>
    <t>05/13/2022</t>
  </si>
  <si>
    <t>Monitoring and performance-verification activities of roadway maintenance are labor-intensive tasks and prone to
errors. The adoption of unmanned aerial system (UAS) technologies provides an opportunity to improve upon these
tasks. This study had the goals of: (1) developing a drone-assisted workflow for pavement maintenance-related tasks,
(2) developing and validating algorithms for the assessment of pavement maintenance-related tasks, and
(3) performing a test case of a drone-assisted GDOT pavement maintenance task-planning and performancemonitoring process resulting in a prototype of a report of work performance assessment. After performing interviews
with GDOT personnel to understand the process of inspecting pavements pre- and post-repairs, a workflow model
of the current process was developed. A proposed UAS-integrated workflow was developed afterward and validated
with GDOT personnel. Field tests were conducted in which images of pavements were collected at various locations
focusing on pre-repair scenarios as well as locations suspected of having subsurface voids present. The collected
images were used in the development of algorithms aimed at identifying anomalies in the pavement that could be
indicative of the presence of subsurface voids. In the last phase of the project, a prototype reporting method
leveraging the ArcGIS platform was developed to provide GDOT personnel with a way to visualize the results of
analysis of images collected with UAS. Results showed that RGB (red, green, and blue) and infrared images have
the potential to show anomalies in pavements that could not be possible with other inspection methods. Future work
to improve the benefits of UAS applications in pavement maintenance could include the collection of additional
images to train algorithms to improve the accuracy of results. An evaluation of the implementation of the proposed
UAS-integrated workflow in the field and with GDOT personnel can answer questions on the practical implications
of UAS use for pavement maintenance tasks.</t>
  </si>
  <si>
    <t>RP 20-10</t>
  </si>
  <si>
    <t>264988.00</t>
  </si>
  <si>
    <t>Ernay Robinson-Perry</t>
  </si>
  <si>
    <t xml:space="preserve">Development of Drone-Assisted Pavement Profile Mapping:
 Near-Surface Void Detection Application
</t>
  </si>
  <si>
    <t xml:space="preserve">In this study, the researchers developed a workflow that leverages the use of unmanned aerial systems, or drones, to identify anomalies that could indicate the presence of nearsurface voids on roadway pavements. Images of areas of interest were obtained by flying drone data-collection missions and later were processed using computing algorithms. This process can be used to produce a pavement issue survey and report that GDOT can employ to address pavement maintenance needs with more accuracy. The research has leveraged algorithms that rely on computer vision, image processing techniques, and artificial intelligence. These methods are used to process RGB and IR images of roadway pavement and present results in the ArcGIS platform that GDOT currently uses for various asset management applications. Fusing the RGB data with IR images as tested during the research provided the added benefit of being able to differentiate between anomaly types such as cracks and patches. This provides an indication that with additional testing image sets, the system could improve the capability of directly identifying other types of anomalies, including subsurface voids. The UAS-integrated workflow was validated through cognitive walkthroughs at the district level. Results indicated that the UAS procedure outlined in this report can be successfully integrated into the existing GDOT pavement inspection/maintenance workflows. One of the main advantages of the drone assisted workflow is that entire cross sections of roadway can be assessed instead of smaller portions, as with current methods. </t>
  </si>
  <si>
    <t>https://g92018.eos-intl.net/G92018/OPAC/Details/Record.aspx?BibCode=4555512</t>
  </si>
  <si>
    <t>264988</t>
  </si>
  <si>
    <t>Dr. Javier Irizarry
Email: javier.irizarry@gatech.edu
Phone: (404) 385-7609
Address: Cadell Building, Rm 224, College of Design, School of Building Construction</t>
  </si>
  <si>
    <t>Executing the image analysis within the ArcGIS platform has multiple benefits. First, the detected pavement anomalies can be geo-located and measured for condition rating. Second, the embedded geodatabase can provide a data management platform to document the multi-sourced imagery data and prediction data. The powerful visualization functions in ArcGIS can be used to annotate and display different anomalies. Moreover, the geodatabase can also support the documentation of time-series inspection data so that the road condition can be compared before and after maintenance as an evaluation of contractor performance. Lastly, using similar workflows, the ArcGIS platform can be used for the image-based detection of many other pavement anomalies such as potholes and delamination by employing the image analysis Python code embedded in the platform.</t>
  </si>
  <si>
    <t>Critical Assessment of HFST’s Long-Term Performance in Georgia Under Different Roadway Conditions</t>
  </si>
  <si>
    <t>10/05/2017</t>
  </si>
  <si>
    <t>04/04/2022</t>
  </si>
  <si>
    <t xml:space="preserve">The Georgia Department of Transportation (GDOT) uses high friction surface treatment (HFST) as a countermeasure to address curve-related crashes proactively and reactively. In the US, as of December 2020, Georgia has the highest number of pavement miles and curve sites that use epoxy-based friction improvement surface treatments (FIST). These sites include 342 curve sites with calcined bauxite HFST and 69 curve sites with phonolite TPO (“Wyoming bauxite”). Deteriorated epoxy-based materials will lead to a smooth and glossy surface that may lead to drivers running off the road. To mitigate this safety
concern, this research project has the following objectives: 1) critically analyze real-world FIST friction deterioration behavior and spatial friction distribution in Georgia’s local environments, and 2) develop practical guidance for GDOT to programmatically and proactively manage its FIST sites based on life
cycle activities. Thirty representative FIST sites in Georgia were monitored for three years beginning in 2018. A Dynamic Friction Tester (DFT) was used during the monitoring period; friction at 60mph was used for analysis. Findings from of this research reveal calcined bauxite is performing well with friction greater than 0.65 after six years. Meanwhile, phonolite TPO friction dropped over 40% in the first three months and below 0.4 at certain sites after three years. Therefore, phonolite is not recommended for future application and requires close monitoring at existing sites. Additional monitoring for two to three years is strongly recommended to further study the end-of-life characteristics of calcined bauxite HFST. It is recommended to use performance measures based on aggregate loss with automatic survey methods to cost effectively screen sites for targeted friction testing and optimized condition evaluation.
</t>
  </si>
  <si>
    <t>RP 17-19</t>
  </si>
  <si>
    <t>498525.00</t>
  </si>
  <si>
    <t xml:space="preserve">Critical Assessment of HFST’s Long-Term Performance in
Georgia Under Different Roadway Conditions
</t>
  </si>
  <si>
    <t>The Georgia Department of Transportation (GDOT) has an active HFST program that applies HFST on specific curves. Georgia has the highest number of miles (more than 90 accumulated centerline roadway miles) and curve sites (more than 411) in the US (as of December 2020); these sites use epoxy-based friction improvement surface treatments (FIST) sites, including calcined bauxite HFST and phonolite TPO (phonolite, or
“Wyoming bauxite,” aggregate). GDOT has also been exploring the use of lightweight aggregates (LWA) without epoxy as an alternate friction improvement treatment. These sites are summarized below:
a) Calcined bauxite HFST (342: 42 sites installed in 2014 in Districts 5 and 6; 300
sites mostly installed in 2017 in Districts 3, 4, 5 and 6).
b) Phonolite, or “Wyoming bauxite,” (69 sites installed in 2017 in District 1).
c) Light Weight aggregates (continuous chip seal application covering 10 sites
installed in 2017 on State Route 16 in District 2).
Based on our literature review, national HFST survey, and interviews with experts in FHWA, NCAT, and state DOTs, the following is the summary of our findings:
1. Based on the national survey and NCAT observations, HFST life varies from
2-10 years depending on various factors, including underlying pavement
condition, construction quality, material used, age, environmental conditions,
truck volume, and geometric characteristics. Well-constructed HFST on a
good underlying pavement can maintain high and stable friction for a long
164 time (7-12 years), which is considered good long-term performance (FHWA,
2019).
2. Even with good long-term performance, observation from the long-term
performance monitoring of HFST sections at the National Center for Asphalt
Technology (NCAT) Test Track has shown that friction (measured as a skid
number using a locked wheel skid-trailer) drops significantly and rapidly at
HFST’s end-of-service life, even when there is no clear friction deterioration
trend based on skid number readings. The rapid friction deterioration at the
end of the HFST service life is due to smooth glossy surfaces created by loss
of HFST aggregates from the HFST surface. The aggregate loss is caused by a
reduction in epoxy’s aggregate binding capacity due to the chemical aging of
the epoxy and the effect of constant polishing and shear forces caused by
vehicle acceleration and deceleration. A GIS database was created to store the location and site information of the FIST sites based on the GDOT’s FIST contract let packages. The GIS database includes information on curve geometry (radius, location of point of curve, point of tangent, and superelevation) contractor(s), material sources (aggregate and polymer binder), construction method (automatic or manual), date of installation, AADT, truck percent, speed limits, and dynamic friction test results at 5 and 90 days after installation. An experimental test design was conducted to select and monitor representative FIST sites in Georgia with diverse conditions; it used a consistent data collection procedure with DFT (including consistent criterion for selecting DFT friction testing spots) to study the sites’ temporal friction behaviors and spatial friction distribution patterns.</t>
  </si>
  <si>
    <t>https://g92018.eos-intl.net/G92018/OPAC/Details/Record.aspx?BibCode=4558293</t>
  </si>
  <si>
    <t>498525</t>
  </si>
  <si>
    <t>Dr. James Tsai
Email: james.tsai@ce.gatech.edu
Phone: 404.385.6428
Address: SEB, Room 328, College of Engineering, School of Civil and Environmental Engineering</t>
  </si>
  <si>
    <t xml:space="preserve">This report presents a recommended guide for Georgia’s network-level HFST (and FIST) long-term performance monitoring and maintenance program based on the developed integrated framework. This guide provides recommendations on performance measures, testing locations and positions, frequencies, and performance evaluation and trigger criteria thresholds in support of the optimized FIST long-term performance monitoring system that uses DFT and aggregate loss performance measures. Thus, GDOT can better establish its FIST long-term performance monitoring and maintenance program using internal resources and/or external contactors. 
</t>
  </si>
  <si>
    <t>ENHANCING CRASH DATA REPORTING TO HIGHWAY SAFETY PARTNERS IN WYOMING BY UTILIZING BIG DATA ANALYSIS AND SURVEY TECHNIQUES</t>
  </si>
  <si>
    <t>12/19/2019</t>
  </si>
  <si>
    <t>01/01/2023</t>
  </si>
  <si>
    <t>Road safety is a crucial topic of transportation engineering. The Wyoming Department of Transportation (WYDOT) collects such data from police crash reports and roadway inventories. WYDOT also provides those data to its partner groups in the form of data records or summary statistics documented in periodical reports. The groups include the Wyoming Seat Belt Coalition, the Wyoming Highway Patrol, the Wyoming Association of Sheriffs and Chiefs of Police, the Wyoming Transportation Safety Coalition, the Governor’s Council on Impaired Driving, Wyoming’s counties, the Wyoming Bicycle and Pedestrian System Task Force and motorcycle groups. In this research, surveys were prepared, distributed to and collected from those groups asking about the quality of the data they receive from WYDOT, particularly when it comes to data provision frequencies and unreported data that would be beneficial to those groups. Also, big data analyses were conducted to evaluate human factors influencing crash occurrences and data provision frequencies. This research’s efforts culminated in lists of recommendations to WYDOT regarding the provision of higher quality data at appropriate frequencies to its partners.</t>
  </si>
  <si>
    <t>WY2203F</t>
  </si>
  <si>
    <t>117879.00</t>
  </si>
  <si>
    <t xml:space="preserve">The Wyoming Department of Transportation (WYDOT) is the main agency that collects and maintains Wyoming’s road safety data. WYDOT provides such data to its partner groups on a regular basis such that they have a clear understanding of the safety of the state’s roads, set their objectives, and implement road safety countermeasures to achieve those objectives. The data are provided either as database files or in the form of summary statistics documented in reports available in the WYDOT Highway Safety Office (HSO). 
Providing the appropriate data to each group is an efficient means of addressing road safety. Yet, it should be noted that gaps in road safety data reporting existed. The appropriateness of the frequency at which road safety data are provided to the partner groups should to be evaluated as well. For this project, evaluating the data needs of the partner groups and the appropriateness of the data provision frequency was achieved by disseminating a tailored survey to each group. In addition, more profound insights on the human factors that lead to crashes in the state might be obtained to better address road safety. This would be achieved using big data analytical techniques conducted on WYDOT’s crash data. This project culminated in a series of recommendations for WYDOT regarding specific road safety data reporting requirements to the partner groups.
</t>
  </si>
  <si>
    <t>Enhancing Crash Data Reporting to Highway Safety Partners in Wyoming by Utilizing Big Data Analysis and Survey Techniques</t>
  </si>
  <si>
    <t>Ultimately, this study was aimed at assessing the road safety data needs of WYDOT’s partner groups. The partner groups already receive data from WYDOT either in the form of summary statistics documented in reports or database files.  The issue was that there is a dire need to assess the groups’ data requirements. This was to inquire about the quality of the data, especially when it comes to crash data reporting time frames and gaps in reporting. This study recommended specific data elements to be reported, crash data reporting intervals and appropriate formats for presenting the data. After WYDOT implements the recommendations, its partners would have access to comprehensive data delivered to them in a timely manner and thus would be able to achieve their objectives efficiently.</t>
  </si>
  <si>
    <t>WY</t>
  </si>
  <si>
    <t>https://rosap.ntl.bts.gov/view/dot/61084</t>
  </si>
  <si>
    <t>Data Analytics for the Prediction of DBE Expenditures</t>
  </si>
  <si>
    <t>03/11/2021</t>
  </si>
  <si>
    <t>The objective of this project is to develop a model to track and predict DBE
expenditure to ensure contract and agency goal is met per federal fiscal year.
The tracking model will monitor DBE expenditure collectively and per contractor.
The model processes information automatically obtained from ODOT directory
including proposed projects (construction, repairs, etc.), winning bid vendors,
and the bi-monthly progress reports to accurately estimate progress toward
meeting the annual race conscious and race neutral goal.</t>
  </si>
  <si>
    <t>SPRY-0010(82)RS</t>
  </si>
  <si>
    <t>66426.00</t>
  </si>
  <si>
    <t>The project is to develop a software code to track and predict DBE (Disadvantaged Business Enterprise) expenditures. The application, named DBETF, performs statistical based analysis on past contracts and develops models that will be used to project future expenditures and derive confidence levels of its predictions. The tracking and prediction occur in real-time. As DBETF imports current contracts’ expenditures (every two weeks), it processes the data and identifies contractors that are projected to NOT meet their targeted  DBE level. The application will also determine the agency’s current DBE goal attainment and forecast agency’s yearly attainment. Identification is determined based on several factors: items left for the contractor to perform, number of  DBE subcontractors available, contract county, etc. One important task will be performed under this task order is to build an interface to directly access ODOT database to retrieve active contracts’ expenditures as well as update current DBE certified vendors. The access is read only with no potential for data corruption.
Disadvantage Business Enterprise (DBE) is a US Department of Transportation (USDOT) program designed to provide small businesses owned by socially and economically disadvantaged individuals the opportunity to effectively compete for transportation contracts. A portion of the federal funds given to Oklahoma DOT (ODOT) in support of major transportation projects is set aside to be contracted or subcontracted only by DBE certified companies. Hence, tracking and, in some cases, forecasting DBE expenditures become important to ensure that the federal funds are expended in accordance with the USDOT requirements.
DBETF is a software developed to allow ODOT Civil Right Division personnel to accomplish four main tools: Accessing expenditure information and rapidly summarizing reports per contractor or subcontractor, Analyzing past and current trends of DBE expenditures per prime vendor and subcontractors, Forecasting DBE expenditures using uniform model or clustering model based on historical DBE spending patterns, and Reporting the state of active contracts as related to allocated DBE targets and their current DBE expenditures.</t>
  </si>
  <si>
    <t>This project delivered a software application that will run on a staff member's PC to automatically import and process data from ODOT O-database.  The app is able to incorporate many analysis, forecasting and reporting tools to monitor DBE expenditure collectively and by contractor. This app will also develop tools to 
predict contractors failing to meet their target DBE expenditures.</t>
  </si>
  <si>
    <t>Roadway Friction Modeling: Improving the Use of Friction Measurements in State DOTs</t>
  </si>
  <si>
    <t>09/01/2020</t>
  </si>
  <si>
    <t>The objectives of this project were to determine the relationship between weather conditions and roadway friction measurements
as observed in the laboratory, determine whether it is possible to standardize friction measurements coming from multiple friction
sensors for identical weather conditions and roadway pavement types, determine whether the relationship between weather and
roadway friction found in the laboratory is analogous to the relationship between weather and pavement friction found in practice
on highways, and model roadway friction using weather conditions to predict it at sites where friction measurements may not be
available.
The objectives were accomplished through cold laboratory testing of stationary friction sensors, standardizing friction
measurements from multiple stationary and mobile friction sensors, using meteorological measurements from Colorado and
Minnesota to infer road friction conditions, and conducting a friction wheel measurement analysis using data from Sweden.
Key findings from this effort include the following:
• Machine learning models can be created using data from friction sensors in the cold laboratory that exhibit a good mean
absolute error in predicting the laboratory friction response to meteorological conditions set in the laboratory, but the models
have a higher mean absolute error when applied to data from the field. For this reason, the researchers do not recommend using
the model developed in the laboratory with field data.
• Collocated road weather information system (RWIS) and stationary friction sensor data can be used to develop state-specific
friction models using machine learning techniques. These models can then be used to provide a synthetic friction estimate at
RWIS sites that are not equipped with stationary friction sensors. The accuracy of the predictions can be determined at sites
where friction sensors are available. The accuracy is improved when water thickness and/or snow thickness are available.
• RWIS measurements including air temperature, surface temperature, dew point temperature, relative humidity, and road
condition measurements including road state, water thickness, and snow thickness can be used to derive an accurate friction
model that targets observed friction values.
• Friction values from multiple sensor types are close in magnitude when friction is high, but when friction values drop,
agreement among sensors is variable. To standardize the measurements from multiple friction sensors, friction values from
multiple sensors can either be averaged or associated with a set of friction categories.</t>
  </si>
  <si>
    <t>TPF-5(435)</t>
  </si>
  <si>
    <t>196254.00</t>
  </si>
  <si>
    <t>Khyle Clute</t>
  </si>
  <si>
    <t>The objectives of this project were to determine the relationship between weather conditions and roadway friction measurements
as observed in the laboratory, determine whether it is possible to standardize friction measurements coming from multiple friction
sensors for identical weather conditions and roadway pavement types, determine whether the relationship between weather and
roadway friction found in the laboratory is analogous to the relationship between weather and pavement friction found in practice
on highways, and model roadway friction using weather conditions to predict it at sites where friction measurements may not be
available.
The objectives were accomplished through cold laboratory testing of stationary friction sensors, standardizing friction
measurements from multiple stationary and mobile friction sensors, using meteorological measurements from Colorado and
Minnesota to infer road friction conditions, and conducting a friction wheel measurement analysis using data from Sweden.
Key findings from this effort include the following:
• Machine learning models can be created using data from friction sensors in the cold laboratory that exhibit a good mean
absolute error in predicting the laboratory friction response to meteorological conditions set in the laboratory, but the models
have a higher mean absolute error when applied to data from the field. For this reason, the researchers do not recommend using
the model developed in the laboratory with field data.
• Collocated road weather information system (RWIS) and stationary friction sensor data can be used to develop state-specific
friction models using machine learning techniques. These models can then be used to provide a synthetic friction estimate at
RWIS sites that are not equipped with stationary friction sensors. The accuracy of the predictions can be determined at sites
where friction sensors are available. The accuracy is improved when water thickness and/or snow thickness are available.
• RWIS measurements including air temperature, surface temperature, dew point temperature, relative humidity, and road
condition measurements including road state, water thickness, and snow thickness can be used to derive an accurate friction
model that targets observed friction values.
• Friction values from multiple sensor types are close in magnitude when friction is high, but when friction values drop,
agreement among sensors is variable. To standardize the measurements from multiple friction sensors, friction values from
multiple sensors can either be averaged or associated with a set of friction categories.</t>
  </si>
  <si>
    <t>https://publications.iowa.gov/43824/1/roadway_friction_modeling_w_cvr.pdf</t>
  </si>
  <si>
    <t>https://publications.iowa.gov/43824/2/roadway_friction_modeling_t2.pdf</t>
  </si>
  <si>
    <t>The Implications of Freeway Siting in California:
An Equity, Geospatial, and Case Study Approach</t>
  </si>
  <si>
    <t>12/31/2021</t>
  </si>
  <si>
    <t>California’s freeways have come under increasing scrutiny for their disproportionately adverse impacts on low-income populations and populations of color. This study uses empirical research to not only understand but also quantify and describe in detail the historical impacts of freeways on communities of color in four California cities and areas: Pasadena, Pacoima, Sacramento, and San José. In these neighborhoods, freeways displaced many residents, significantly harmed those that remained, and left communities divided and depleted. The four cases differ in notable ways, but they share a disproportionate impact of freeway construction on communities of color. In Pasadena and Pacoima, decision-makers chose routes that displaced a greater share of households of color than proposed alternatives.
Demolition and displacement were the most visible and immediate effects of the freeways, but toxic pollution, noise, economic decline, and stigmatization remained long after. In suburban areas, white, affluent interests often succeeded in pushing freeways to more powerless neighborhoods. Massive roadway construction complemented other destructive governmental actions such as urban renewal and redlining. Freeways and suburbanization were key components in the creation of a spatial mismatch between jobs and housing for people of color, with few transportation options to overcome it. Understanding the history of racism in freeway development can inform restorative justice in these
areas.
We examine an extended timeline of freeway-building, spanning from initial studies to opening ceremonies, but also look at some impacts reaching years after freeway completion. To examine the freeway impacts quantitatively, we employ newly digitized spatial information from historical documents specifically for this project and analyze these data with geospatial analysis tools. We complement this quantitative inquiry with qualitative research that includes review of local newspaper articles, university and local archives, planning documents, professional studies, maps, and citizen correspondence on the plans. We also report on interviews with some civic leaders, residents, and community members, who experienced the construction of freeways in their community firsthand.D17</t>
  </si>
  <si>
    <t>P1575 - Transportation Equity in California</t>
  </si>
  <si>
    <t>204818.00</t>
  </si>
  <si>
    <t>Tyler Monson</t>
  </si>
  <si>
    <t xml:space="preserve">The research consists of two major parts: 1) a macro review of the unequal spatial-temporal patterns created by freeways, using quantitative geospatial analysis of historical data, and 2) a micro look in the form of intense case studies, using archival research and interviews with a diverse set of stakeholders, to provide more detail about the present and long-term effects of freeway siting. The quantitative analysis addresses the following research needs: identifying 1) the racial demographics of the people and communities that were displaced, 2) the impacts on the
localized housing market, and 3) the environmental characteristics of the affected neighborhoods by examining the contemporary levels of transportation-related pollutants. The second part of the project is based on case studies of four neighborhoods with significant populations of color. The case studies used interviews and archival research and will help address the following data gaps: identifying 1) which freeways were designated as “slum clearance” or some other form of social “betterment,” 2) community engagement and backlash (or lack of) surrounding the
placement of freeways, and 3) the policies and practices surrounding displacement historically. The final report  concludes by putting the findings in the context of current efforts to more equitably deliver transportation investments across the state and redress past decisions. </t>
  </si>
  <si>
    <t>Tyler</t>
  </si>
  <si>
    <t>Monson</t>
  </si>
  <si>
    <t>California Department of Transportation</t>
  </si>
  <si>
    <t>916-653-6211</t>
  </si>
  <si>
    <t>1727 30th St</t>
  </si>
  <si>
    <t>Sacramento</t>
  </si>
  <si>
    <t>California</t>
  </si>
  <si>
    <t>95816</t>
  </si>
  <si>
    <t>https://ncst.ucdavis.edu/research-product/implications-freeway-siting-california-four-case-studies-effects-freeways</t>
  </si>
  <si>
    <t>204818</t>
  </si>
  <si>
    <t>Task 3439</t>
  </si>
  <si>
    <t>Pacific Southwest Region University Transportation Center</t>
  </si>
  <si>
    <t>Anastasia Loukaitou-Sideris,
sideris@ucla.edu
310) 206-9679 on-campus: x69679</t>
  </si>
  <si>
    <t>This research presented an in-depth look at conditions before and after highway construction in four case study areas.  Researchers catalogued alternaive alignments, conditions of public involvement in decision-making, right of way acquisition practices, and overall impacts of freeway construction on communities.  This contributes to the departmental goal of Advancing Equity in All Communities by uncovering transportation-ralted disparities in areas that have been heavily affected by freeway construction</t>
  </si>
  <si>
    <t>Assessment, Repair, and Replacement of Bridges Subjected to Fire</t>
  </si>
  <si>
    <t>03/01/2020</t>
  </si>
  <si>
    <t>10/31/2022</t>
  </si>
  <si>
    <t>Although bridge fires are not frequent events, they pose impacts on safety, traffic flow, and the economy given bridge repairs or replacement can be costly. A lack of information and the tools needed to evaluate fire damage to concrete bridges and to aid in decisions for both immediate and long-term use of fire-damaged bridges was the impetus for this research.
On October 30, 2019, multiple items within a homeless encampment were set on fire beneath the I-29 northbound bridge over the Perry Creek conduit in Sioux City, Iowa. The fire was exacerbated when a propane tank became engulfed by the flames. The bridge girders and deck were particularly vulnerable to the ground fire because of the minimal ground clearance (about 6 ft) in comparison to that of most other bridges.
Despite this unfortunate incident, it provided an opportunity to learn more about the residual condition and strength of the bridge girders through a research study. The Iowa Department of Transportation (DOT) elected for the removal and replacement of the bridge, which allowed for girders to be removed and undergo testing.
Three fire-damaged girders were selected from the bridge, carefully removed, and transported to the Iowa DOT maintenance yard in Ames, Iowa. Each girder was visually assessed and selected based on the apparent level of damage incurred: one low-level, one mid-level, and one higher-level. The goal was to compare and contrast apparent levels of damage and assess the impacts each level of damage had on the serviceability and strength of the girder.
This project also provided the results and recommendations resulting from the completed load testing. The results will assist in providing more technical information with respect to fire-damaged girders to help bridge owners to develop guidelines for assessment and repair.</t>
  </si>
  <si>
    <t>20-SPR2-003</t>
  </si>
  <si>
    <t>199573.00</t>
  </si>
  <si>
    <t xml:space="preserve">Assessment, Repair, and Replacement of Bridges Subjected to Fire
</t>
  </si>
  <si>
    <t>Key Findings
The girders had varying levels of damage that coincided with the epicenter of the fire. At a minimum, each of the girders was soot-covered and experienced some spalling of the concrete. At worst, large concrete spalls that reached the depth of reinforcement, primarily from the bottom flange of the girder, were observed. Each of the girders, despite the visual differences in levels of damage, performed nearly equally when tested in bending. The measured deflection and strain magnitudes were within an expected range as determined by analysis of plan-documented material properties and geometric configuration. Per visual observation and load testing, the effect of the fire on the girders appeared to have been limited to the surface-level concrete and to no greater depth than the
reinforcement. Samples of the primary strand reinforcement were selected for testing, and each sample was within specifications, indicating the material properties were not ill-effected by the temperatures achieved at that level. The level of fire effect on the concrete strength was not conclusive. Concrete core samples taken from one of the girders showed a greater concrete strength than what was specified in the plan documents. While two of the girders were loaded in bending beyond the elastic range, the load on the third girder was reduced to remain within the elastic range to accommodate the repair methods. The ultimate capacity of the girder end that was tested for shear capacity could not be determined, because the available equipment could not generate enough shear force. Despite this fact, the girder exhibited the shear capacity required to function in service. The primary repairs completed were necessary along the bottom flange of the girder where spalling of concrete was most significant and reinforcement had become exposed. Each repair method performed sufficiently well to protect the remaining structure during the load test and limited time of evaluation. The simpler repair option to complete was the use of SCC only when evaluated from the perspective of constructability. Cracking of the SCC repair resulted from a sustained high load, while service loads are not likely to cause the same cracks. The completed UHPC protection resulted in a good, durable product, but the expense and additional construction efforts present some disadvantages. The FRP wrap provided a means for additional protection and strength if that was required; however, the workability in an overhead application and the need for a very smooth surface for full adherence presented some challenges. Girder replacement is more expensive than girder repair; however, new girders are accompanied with a well-known structural performance and service life. The cost can vary depending on the level of damage, location, construction risks, etc. However, the largest economic impact during
bridge closure is due to traffic delays and detours. The cost of construction alone does not capture the total cost of a project.
Implementation Readiness and Benefits
Different levels of fire damage require different repair methods for prestressed concrete bridges. The severity of the damage a bridge has incurred from fire greatly varies and needs to be evaluated on a case-by-case basis. In situations where the extent of damage compromises the structural integrity of a concrete bridge, replacement of partial or all components of the bridge is needed. The longevity of repairs or undetected structural degradation due to the fire provide a level of uncertainty for long-term performance. In the event of girder replacement, bridge owners and engineers should also consider the economic impact bridge closures can have on a city or state. This must be considered in the overall decision to repair or replace damaged girders. Being proactive to put measures in place to prevent, assess, and repair damage in case of fire
occurrence is recommended. An assessment of susceptibility to fire damage during initial design and construction is recommended for new bridge projects.
Also, an assessment of in-service bridges to determine high levels of vulnerability is a good idea. Where highly vulnerable bridges are identified, specific plans for permitting or re-routing of certain vehicle types can be established or plans for the removal of storage materials can be
developed if storage of flammable materials is the cause of elevated vulnerability, for example. A fire-damage-assessment team can be formed with the goal to create guiding documents and tools for the rapid assessment of fire-damaged bridges.
Recommended Fire and Damage Prevention Measures and Management Strategies
Based on review of previous literature and case studies, the following preventive measures and management strategies are recommended to prevent damage on bridges from fire:
• A risk assessment should be required during the design phase for bridges. This can include qualitative analysis methods, quantitative analysis methods, and relative risk ranking methods.
• Different factors (deck material, location, type of bridge, cause of fire, etc.) typically involved in bridge fires should be ranked in terms of damage levels that could occur during a fire. This can help engineers and bridge owners to design against fire damage early on (e.g., proper design of bridge drainage systems to prevent the accumulation of fuel from tankertruck incidents).
• Due to high damage levels resulting from tanker-truck fires on bridges, coordination between bridge management, fire control, engineers, DOTs, and government officials should be required through the establishment of an emergency rescue group, with a specific focus on fire incidents.
• For certain vulnerable bridges, it is recommended that tanker-truck operators use designated lanes to reduce damage levels during an incident (e.g., center lanes so other bridge users may escape safely and quickly). Through logging and reporting, some trucks may be restricted from traveling over or under a specific bridge with high fire risks dependent on the amount or type of flammable materials carried. Detour routes for these cases should be established in a guide for truck drivers.
• Guidelines for storage near or under a bridge should be implemented prior to bridge service. This should include under-bridge parking of cars and construction equipment. These guidelines should also include safety management policies, such as specific locations, placement, and restrictions for different types of stored materials. Flammable materials should be forbidden at all times.
• For bridges in isolated locations, such as some historic bridges, routine maintenance should be coordinated to prevent the buildup of ignitable materials as well as provide routine measures for fire prevention (e.g., address vandalism and arson).</t>
  </si>
  <si>
    <t>https://publications.iowa.gov/43578/1/assess_repair_replace_bridges_subjected_to_fire_w_cvr.pdf</t>
  </si>
  <si>
    <t>https://publications.iowa.gov/43578/2/assess_repair_replace_bridges_subjected_to_fire_t2.pdf</t>
  </si>
  <si>
    <t>https://ideas.iowadot.gov/subdomain/ideas-main/end/node/3191</t>
  </si>
  <si>
    <t xml:space="preserve">Generation of Renewable Electrical Power Utilizing Photovoltaic Systems on the State Highway Right-of-Way </t>
  </si>
  <si>
    <t>06/19/2019</t>
  </si>
  <si>
    <t xml:space="preserve">Caltrans has thousands of acres of ROW that potentially could be utilized for solar generation of electricity.  This would result in significant savings of utility costs, providing a reduction in Caltrans’ greenhouse gas footprint. Solar installations could provide Caltrans emissions credits that could be used to offset State emissions or they could be traded to provide revenue to the State of California.  In addition, solar facilities within the Caltrans ROW could provide jobs to the local economy to provide maintenance and support to the solar installation.  There are several design / build / ownership / maintenance concepts currently used in creating utility-scale solar power generation facilities.  There is no one size fits all strategy, each facility requires a thorough design review and sensible economic review to determine how to proceed.  There are a variety of solar fiscal incentives being offered by local utilities and governments to install utility-scale solar facilities. Understanding how Caltrans can take advantage of these incentives - either through partnering or direct investment, will affect the how the Department proceeds with this effort. </t>
  </si>
  <si>
    <t>Project P1253</t>
  </si>
  <si>
    <t>249572.00</t>
  </si>
  <si>
    <t>Sean Campbell</t>
  </si>
  <si>
    <t xml:space="preserve">Caltrans District 7 is currently pursuing a pilot initiative to deploy Solar in the ROW. </t>
  </si>
  <si>
    <t xml:space="preserve">Solar Power Initiative Using Caltrans Right-of-Way </t>
  </si>
  <si>
    <t>The objective of this project was to provide guidance to the California Department of Transportation (Caltrans) on the installation of utility-scale solar electrical generation facilities in its right-of-way. Specifically, the project developed a written summary and a website that describe the current rules, regulations, and policies from regulatory agencies external to Caltrans and California utilities that affect Caltrans’ ability to install utility-grade solar generation sites within its right-of-way. Additionally, the project determined best practices that other state departments of transportation (DOTs) have developed based on their experience with the deployment of utility-grade solar generation sites within their right-of-way. Third, the project documented best practices of how to install utility-grade solar generation sites within the Caltrans right-of-way. Last, the project explored and summarized design-build-own strategies that Caltrans could use as part of a public-private partnership to finance the installation and/or maintenance of utility-grade solar generation sites within the Caltrans right-of-way.</t>
  </si>
  <si>
    <t>Sean</t>
  </si>
  <si>
    <t>Campbell</t>
  </si>
  <si>
    <t>(916) 387-5166</t>
  </si>
  <si>
    <t>PO Box 942873</t>
  </si>
  <si>
    <t>94273-0001</t>
  </si>
  <si>
    <t>https://dot.ca.gov/-/media/dot-media/programs/research-innovation-system-information/documents/final-reports/ca20-3177-finalreport-a11y.pdf</t>
  </si>
  <si>
    <t>https://innovation.onramp.dot.ca.gov/downloads/innovation/files/Innovation%20Exchange%20Newsletter_Fall%202021v9.pdf</t>
  </si>
  <si>
    <t>https://sv02ruralpsc.dot.ca.gov/psc/65A0742/index.htm</t>
  </si>
  <si>
    <t>https://innovation.onramp.dot.ca.gov/downloads/innovation/files/2021_10_05%20Caltrans%20Solar%20Report.pdf</t>
  </si>
  <si>
    <t>Please note Resource 3 and Project Web Link are Caltrans internal intranet sites</t>
  </si>
  <si>
    <t>Sean Campbell, PO Box 942873, Sacramento, CA 94273-0001 Sean.Campbell@dot.ca.gov, (916) 387-5166</t>
  </si>
  <si>
    <t>249572</t>
  </si>
  <si>
    <t>Project P1253 / Task T3177 / EFIS 0019000349 / EA 65A0742</t>
  </si>
  <si>
    <t>University of California, Merced</t>
  </si>
  <si>
    <t xml:space="preserve">Dr. Sarah Kurtz, 5200 North Lake Road, Merced, CA 95343, skurtz@ucmerced.edu, (303) 881-5085
</t>
  </si>
  <si>
    <t>Anticipated Benefits:
5 - 10 acres per 1MW power, of which there are hundreds of sites throughout California.   1MW solar energy produced removes 209 tons of CO2 Green House Gas annually, which is the equivalent emissions of approximately 80 vehicles.  There are many design / build / owner / operator possiblilities between Caltrans and third party providers available, along with Power Purchase Agreements.  Payback / break-even models estimated 8-11 years at each site.  Design life typical 25 years.  Benefits include compliance with State of California carbon footprint reduction mandates and compliance with several legislative climate change bills and governor executive orders. Additionally, many construction and maintenance jobs will be created to support these installations.
Actual Benefits:
To be determined.  A pilot project is being worked on by District 7 - Los Angeles.  Significant interest by Sustainability and the Department of General Services.</t>
  </si>
  <si>
    <t>AUTOMATING THE IMPLEMENTATION OF THE UPDATED GRADE SEVERITY RATING SYSTEM (GSRS) FOR WYOMING MOUNTAIN PASSES</t>
  </si>
  <si>
    <t xml:space="preserve">Truck crashes on steep downgrades caused by excessive brake heating is an ongoing concern for the Wyoming Department of Transportation (WYDOT). Crashes resulting from brake failure on downgrades cause a devastating toll on lives and property. To counter such crashes, WYDOT initiated a research project in 2016 to update a previous Grade Severity Rating System (GSRS) model originally developed in 1981. This was necessary due to the previous GSRS model being considered insufficiently representative of current truck characteristics, which have undergone significant changes over the decades. This study sought to fulfill Phase II of the GSRS study and was aimed at achieving three objectives. The first objective was to validate the GSRS model for trucks that have only drum brakes installed. The second objective was to make the updated GSRS fully implementable by incorporating horizontal curves into the formulation of the weight specific speed (WSS) signs. The final objective was to develop a software that simplifies the implementation of the GSRS and the formulation of WSS signs by generating maximum descent speeds for different weight categories as output. </t>
  </si>
  <si>
    <t>WY2204F</t>
  </si>
  <si>
    <t>79565.00</t>
  </si>
  <si>
    <t xml:space="preserve">The trucking industry is described as the sum of all owners/operators of trucks, tractors, and trailers involved in the transportation of freight or goods irrespective of whether payment is received for such services. Two basic components of the industry exist: the for-hire segment and the private segment.  Almost every sector of the American economy relies on trucking. Regular life will heavily be impacted in the absence of the trucking industry. Heavy industries inclusive of which are mining, construction, utilities, and infrastructure would all collapse without the delivery of commodities necessary for them to function.  
The purpose of this research project was to validate the GSRS model for trucks that have only drum brakes installed, incorporate horizontal curves into the formulation of Weight Specific Speed (WSS) signs, and develop a program that automates the implementation of the GSRS. This way, the implementation of the Grade Severity Rating System for Wyoming Mountain Passes could be updated. 
Truck runaway on downgrades present a significant obstacle to truck safety in the mountainous regions of Wyoming. Over the years, several models have been proposed to address this problem. In the 1980's, a Grade Severity Rating System was developed by FHWA and automated by an IBM console application. The application collected data such as truck characteristics, speed limit, initial and ambient temperatures, and physical downgrade parameters such as the slope and length of downgrades characterizing the downgrade. The application would then calculate the maximum descent speed to prevent the temperature causing brake fade for different weight categories and this would then be displayed on WSS signs. 
Besides downgrade crashes, it was found that many truck crashes in the mountainous highways of Wyoming were a product of vehicle instability resulting from rollover and skidding/side slipping. Thus, WYDOT sponsored another study in 2020 to update the GSRS model such that horizontal curvature and roadway geometry were integrated. This was accomplished using the multibody vehicle simulation software TruckSim® 2020 and generating roll-over margins and skidding co-efficients respectively from 8 different super-elevations, 6 different truck weights, 10 different longitudinal grades, 10 different speeds, and 10 different radii of curvature of the horizontal curves. Following from this, regression models were used to derive the relationship between the responses (rollover margins/skidding coefficients) and the remaining independent variables. These relationships were then built into the updated GSRS model and automated through an aesthetically appealing and intuitive visual basic.net object-oriented software. 
</t>
  </si>
  <si>
    <t xml:space="preserve">This study was aimed at achieving three objectives. The first objective was to validate the GSRS model for trucks that have only drum brakes installed. The GSRS model was updated with a truck fitted with disc brakes on the steer axles. However, disc brakes represent about 20 percent of the brake market. Therefore, the model had to be validated for trucks fitted with only drum brakes.  The second objective was to make the updated Grade Severity Rating System (GSRS) fully implementable by incorporating horizontal curves into the formulation of weight specific speed (WSS) signs. This was because downgrades characterized by the presence of sharp horizontal curves increase the risk of a truck crash after a brake failure has occurred.  The final objective was to develop a program that simplifies the implementation of the GSRS and formulation of WSS signs. 
For the study on comparing grade severity rating system models for trucks fitted with drum brakes and disc brakes versus only drum brakes, it was recommended that the newly computed value of K2 be used to upgrade the corresponding value in the older 2016 GSRS model. Moreover, as part of implementing the updated GSRS in practice, the study developed and automated the latest version of the GSRS model. This automated software was interactive, intuitive, aesthetically appealing, and user-friendly. It was built by the Visual Basic.net objected-oriented software to simplify the computation of the maximum safe descent speed on these downgrades based on the truck weight. Potential end users of the software (such as transportation engineers) will therefore be able to compute maximum safe speeds for WSS signs for trucks which are in the clear majority on US roadways. This newer software will come with a detailed user manual on how to manipulate the software with a minimum of computer skills. Audio and video training systems can also be provided to enable users to manipulate the product successfully. 
</t>
  </si>
  <si>
    <t>82009</t>
  </si>
  <si>
    <t xml:space="preserve">This project not only looked at Grade Severity Rating Systems and how they have evolved, but also looked at how the system can change with the every changing truck configurations that may come up in the future.  The project not only came up with conclusions on breaking problems but also found information on vehicle instability on mountainous roads.  </t>
  </si>
  <si>
    <t>Understanding and Responding to Homelessness in State Transportation Settings</t>
  </si>
  <si>
    <t>11/01/2021</t>
  </si>
  <si>
    <t>In recent decades, homelessness has become an increasingly major challenge in the U.S. Of the half million unhoused people in the U.S., many seek shelter in settings under the auspices of state departments of transportation (DOTs), such as freeways, underpasses, and rest areas. DOTs are responsible for the health and safety of these settings and of their occupants, housed and unhoused.
This project synthesizes existing literature and findings from interviews with staff from state DOTs, service providers, and organizations responding to homelessness. Homelessness represents a recognized and common challenge for DOTs, but the numbers and location of unhoused individuals in state transportation settings vary and fluctuate. As DOTs face jurisdictional, financial, and legal hurdles in responding, DOT staff employ both “push” and “pull” strategies, the most common of which is encampment removals. However, the effectiveness of such removals is limited. Other strategies include “defensive design” and, more proactively, establishing or partnering with low-barrier shelters, providing shelters and sanitation on DOT land, and coordinating rehousing and outreach efforts. The findings suggest that DOTs should acquire better data on homelessness on their lands, create a homelessness coordinating office, establish formal partnerships with nonprofits/service providers, and evaluate the necessity of encampment removals, through the development and utilization of prioritization criteria. DOTs should coordinate with other bodies as they work towards broader housing solutions.</t>
  </si>
  <si>
    <t>Task 3448</t>
  </si>
  <si>
    <t>https://www.its.ucla.edu/project/understanding-and-responding-to-homelessness-in-state-transportation-settings/</t>
  </si>
  <si>
    <t>This research provides a broad look at State DOT practices with regard to unhoused individuals living in state right of way.  This research is currently under consideration for presentation to the TRB Steering Committee  for Roadside Maintenance Operations, and will be useful in sharing best practices and providing a vehicle for discussion about what elements of current practice can be improved both for the benefit of the traveling public and the individuals who have set up encampments on state-owned right of way.</t>
  </si>
  <si>
    <t>Using Infrasound Technology to Detect Avalanches</t>
  </si>
  <si>
    <t>02/03/2017</t>
  </si>
  <si>
    <t>12/20/2021</t>
  </si>
  <si>
    <t>The goal of this project was to test  infrasound sensor technology that is traditionally used to detech earthquakes but now for monitoring of snow avalanches in Little Cottonwood Canyon (LCC) to benefit transportation agencies that have step gullies that are prone to avalanches. 
The focus of the project was on four areas:
1) Development of software and hardware infrastructure to permit (cell) telemetry of synthesized infrasound data products  (Success - it worked)
2) Deployment of proof-of concept telemetered stations from the LCC sites and return avalanche detection data (Success - there is now a new tool in the avalanche detechtion toolbox)
3) Installation and maintenance of an expanded six-station infrasound network of arrays optimally situated to monitor a larger stretch of road in Utah (Success - with the right people, this is feasible)
4) Campaign-style experimentation during which activity is recorded optically and/or multi-spectrally and mapped to relate physical manifestation of avalanche to the infrasound radiation (Success)
Objectives 1, 2, and 3 each contribute to the goal of future enhanced infrasound monitoring infrastructure in LCC that could be used for real-time monitoring of triggered and natural avalanches along the entire corridor being tested.  Objective 4 was important for improved interpretation of infrasound signal in both monitoring avalanches and expanding of the science of snow mechanics.
This project was funded through a joint participation in the PooledFund.org program (TPF 5-337) with several member states. Post project has lead to implementation of similar systems in New Zealand, Utah and soon in Colorado. The system in New Zealand has won a national award (New Zealand Geophysics Prize) as best research as it demonstrated a very unique method that they felt was intriguing. The system has also had an additional benefit of being able to predict rockfall during the summer months.</t>
  </si>
  <si>
    <t>5337.02</t>
  </si>
  <si>
    <t>99339.00</t>
  </si>
  <si>
    <t>David Reeves</t>
  </si>
  <si>
    <t>This project was funded through the TPF program - TPF 5(337) - which consists of several members including New Zealand (Milford Road), Canada (BC Ministry of transport) and Alaska Railroad along with several DOT's in the USA (Alaska, Colorado, California, Washington, Utah, Wyoming and the Colorado Avalanche Information Center (CAIC). It is a great example of the spirit of the TPF program to colaborate to solve common problems.
In New Zealand (Kevin Thompson, Kevin.Thompson@milfordroad.co.nz) has implemented an Infrasound system that they are also using to monitor not just avalanches but rockfall as well. This project that they have implemented has won the New Zealand Geophysics Prize as it demonstrated that infrasound could be used to detect snow avalanches in the unique conditions where avalanches plunge down steep cliffs, trapping air behind the snow, compresssing the air and exploding outward to produce large infrasound signals.
Colorado (CAIC) is in the process of implementing a system near Wolf Creek Pass (US160 over Wolf Creek Pass). Utah has a system in place and some of the other states are considering implementing systems as well.</t>
  </si>
  <si>
    <t>Avalanche Detection using Infrasound</t>
  </si>
  <si>
    <t>In New Zealand, they picked up a loan system to test if it would work in the U-shaped glaciated valleys there, then they acquired a full system from the US company Snowbound (the company set up to market the system). They are now expanding the system further for this winter (USA's summer).
Importantly for New Zealand, the Infrasound system here in Fiordland won the NZ National Geophysics prize – a big deal down there. I thought I would submit this as a HVR as a result.
They have also started initial conversations with Snowbound and the inventors of system to use it for rockfall detection in the summer season – a use for which it was initially intended for but not currently marketed. This will maximise its use in their environment.</t>
  </si>
  <si>
    <t>David</t>
  </si>
  <si>
    <t>Reeves</t>
  </si>
  <si>
    <t>Colorado Department of Transportation</t>
  </si>
  <si>
    <t>303-757-9518</t>
  </si>
  <si>
    <t>2829 W. Howard Place</t>
  </si>
  <si>
    <t>Denver</t>
  </si>
  <si>
    <t>CO</t>
  </si>
  <si>
    <t>80204</t>
  </si>
  <si>
    <t>https://pooledfund.org/Details/Study/726</t>
  </si>
  <si>
    <t>tinyurl.com/tarp2021</t>
  </si>
  <si>
    <t>https://gsnz.org.nz/awards-and-recognition/past-award-recipients/nz-geophysics-prize/</t>
  </si>
  <si>
    <t>https://www.codot.gov/programs/research/pdfs/2021/cdot202110infraredavalanchemonitoring.pdf</t>
  </si>
  <si>
    <t>Dr. Hans-Peter Marchall</t>
  </si>
  <si>
    <t>Boise State University, Department of Geosciences, Boise, ID 83725
jeffreybjohnson@boisestate.edu</t>
  </si>
  <si>
    <t>99339</t>
  </si>
  <si>
    <t>Avalanche detection is always a challenge and it is always difficult to detect and predict conditions prior to an avalanche occurring so to protect the public from a disaster. Using infrasound technology after this research project has shown to be a helpful tool in the avalanche mitigation and prediction toolbox. It has also shown potential for predicting rockfall as well which was not the original intent of the project but an obvious added bonus to protecting the general public. It helps to notify transportation operators (roadway or railroads) in real time so that they have time to shut down a facility to conduct mitigation efforts at the right time rather than after an event has occurred. It also helps operators know if an avalanche mitigation effort was successful at triggering a controlled avalanche.</t>
  </si>
  <si>
    <t>Field Monitoring of Wicking Geotextile for Moisture Reduction in Pavements</t>
  </si>
  <si>
    <t>06/01/2018</t>
  </si>
  <si>
    <t>05/31/2021</t>
  </si>
  <si>
    <t xml:space="preserve">Water is often detrimental to the performance of pavements since it reduces soil strength and modulus and provides sources for erosion and freeze-thaw of base courses and subgrade. A common approach to removing water within pavements is to provide a drainage system, which is effective only when the soil beneath the pavement is saturated or nearly saturated and water drains out under a hydraulic gradient. However, a majority of subgrade soils and aggregate bases beneath pavements are unsaturated during their service life. Therefore, the traditional drainage method becomes ineffective in removing water from pavements under undrained conditions. A wicking geotextile product available in the market that includes wicking fibers has been proven effective in removing water under both saturated and unsaturated conditions due to its wicking ability in limited laboratory tests and field projects.
The field study in this project consisted of three sections with tests designed to answer the following:
1. Whether the wicking geotextile can replace cement treatment of the natural subgrade to minimize capillary rise,
2. Whether the wicking geotextile can maintain low water content in the aggregate base, and
3. Whether the aggregate type affects the effectiveness of the wicking geotextile.
To evaluate the effectiveness of the wicking geotextile, moisture sensors were installed in these three sections to monitor their water content changes for two and a half years. 
The monitoring data showed that the wicking geotextiles with the natural subgrade was more effective to remove water from the aggregate base than the non-woven geotextile with the cement-treated subgrade and maintain the aggregate base at a low water content during the dry period. The wicking geotextile could not stop the rise of the groundwater table and was not effective in performing the wicking function when the groundwater table was above the wicking geotextile; however, it became effective when the groundwater table was below the wicking geotextile. Further verification of its effectiveness to reduce water contents of soils in concrete pavements in the field is necessary before its widespread applications.
</t>
  </si>
  <si>
    <t>K-TRAN: KU-19-4</t>
  </si>
  <si>
    <t>88630.00</t>
  </si>
  <si>
    <t>In this study, the wicking geotextile was adopted for a field trial in the reconstruction of concrete pavements in an area with higher groundwater tables. To evaluate the effectiveness of the wicking geotextile, moisture sensors were installed in the subgrade and two different types of aggregate bases at three levels in three test sections (Section I and Section III with the wicking geotextile and Section II as a control section with a non-woven geotextile). These sensors were monitored for the variations of volumetric water contents (VWC) in the subgrade soil and the aggregate base for over two and a half years. Rainfalls, snowfalls, and freeze-thaw cycles happened during this period, which affected the level of groundwater table and the VWC readings.
When the groundwater table rose above the wicking geotextile after rainfalls, the wicking geotextile could not perform the wicking function until an unsaturated condition resumed. When the groundwater table was below the wicking geotextile, the wicking geotextile could minimize the capillary rise. After the gravitational drainage of the aggregate completed, the wicking
geotextile could continue removing water from the aggregate base. The gravitational drainage reduced the VWC values more significantly and faster than the wicking drainage, but the wicking geotextile provided additional benefit in lowering the VWC values. The effective wicking distance of the wicking geotextile in the AB-1 aggregate and the AB-3 aggregate was 12 in. (0.3 m) or greater.
The wicking geotextile was more effective to minimize the capillary rise than the cement treated subgrade when the groundwater table was below the wicking geotextile.
During the dry period, the VWC readings in the aggregate with the wicking geotextile were generally lower than those with the non-woven geotextile, demonstrating the benefit of the wicking geotextile continuously removing water from the aggregate base. In addition, the VWC readings in the aggregate base under the concrete pavement with the wicking geotextile were more sensitive to rainfalls than those in the section with the non-woven geotextile because the aggregates with the wicking geotextile were drier than those with the non-woven geotextile.
Over years, deterioration of sealing joints and cracking in the pavement will allow more water infiltration into the base course. The benefit of the wicking geotextile to reduce water contents in the base course is expected to be more significant but needs to be verified in the future.</t>
  </si>
  <si>
    <t>Sally</t>
  </si>
  <si>
    <t>Mayer</t>
  </si>
  <si>
    <t>Kansas Department of Transportation</t>
  </si>
  <si>
    <t>785-291-3843</t>
  </si>
  <si>
    <t>2300 SW Van Buren St.</t>
  </si>
  <si>
    <t>Topeka</t>
  </si>
  <si>
    <t>KS</t>
  </si>
  <si>
    <t>66611</t>
  </si>
  <si>
    <t>https://www.ksdot.gov/Assets/wwwksdotorg/bureaus/KdotLib/2023/KU-19-4_Summary.pdf</t>
  </si>
  <si>
    <t>https://dmsweb.ksdot.org/AppNetProd/docpop/docpop.aspx?clienttype=html&amp;docid=11715419</t>
  </si>
  <si>
    <t>Jie Han, PhD, PE</t>
  </si>
  <si>
    <t>Learned Hall, 2143,
1530 W. 15th St.,
Lawrence, KS 66045,
jiehan@ku.edu</t>
  </si>
  <si>
    <t>88630</t>
  </si>
  <si>
    <t>The results of this research add to the body of knowledge for geotechnical engineers of the potential benefits, as well as the limitations, of wicking geotextiles in mitigating water damage to concrete pavements due to saturated subgrade soils and aggregate. Additionally, it provides recommendations for the most beneficial placement of wicking geotextile for minimizing capillary rise and maximizing drainage, and therefore, better performing and longer-lasting pavements.</t>
  </si>
  <si>
    <t>Internal Reinforcement of Backfill Behind Bridge Abutments to Mitigate Approach Slab Distresses</t>
  </si>
  <si>
    <t>07/01/2018</t>
  </si>
  <si>
    <t>06/30/2021</t>
  </si>
  <si>
    <t xml:space="preserve">Integral abutment bridges have become popular worldwide by eliminating movable shoes which are expensive to purchase, install, and maintain in conventional bridges. However, the behavior of bridge abutments subjected to air temperature changes for integral bridges is different from that of conventional bridges. Expansion and contraction of bridge girders due to temperature variations are accommodated by joints between bridge girders and abutments for conventional bridges. Expansion of bridge girders at high temperatures moves the integral bridge abutment toward its backfill, causing high lateral earth pressures behind the abutment, while contraction of bridge girders at low temperatures moves the integral bridge abutment away from its backfill, causing backfill surface settlements. The backfill behind the abutment cannot maintain its stability after the integral abutment moves away so that the backfill material within the upper portion slumps and moves downward and toward the abutment. Cyclic movements of the integral abutment due to temperature changes disturb the backfill and further reduce its self-stability when the integral abutment moves away from the backfill in the next cycle. In addition, soil erosion and compression of backfill and foundation soil can aggravate the backfill surface settlements for both integral bridges and conventional bridges. An approach slab is commonly used to provide a smooth transition between the backfill and the bridge abutment. The approach slab may lose some support from the backfill as the backfill surface settles. Consequently, more traffic loads on the approach slab are transferred to the end of the approach slab near the adjacent pavement, resulting in a differential settlement at the joint between the approach slab and the adjacent pavement. A sleeper slab has been proposed for placement underneath the joint between the approach slab and the adjacent pavement, thus minimizing this differential settlement. However, an excessive gradient may still develop for the approach slab due to the differential settlement between two ends of the approach slab. This situation may be aggravated by the concave deformation of the approach slab due to traffic loading. Therefore, backfill surface settlements and traffic loading are the two main causes for the distresses of the approach slab. These distresses may be mitigated by the use of geosynthetic reinforcement because it is expected to increase the stability of the backfill and reduce the settlement of the sleeper slab. However, the benefits of the geosynthetic reinforcement for this application are not well investigated and confirmed. 
Six physical model tests were conducted in this study to investigate the benefits of geogrid reinforcement in reducing the settlements of the backfill surface and the sleeper slab. In the physical models, a manual jack was used to push and pull the integral abutment to simulate the expansion and contraction of bridge girders due to temperature increase and decrease, respectively. In addition, a hydraulic cylinder was adopted to simulate traffic loading on the approach slab at four positions (Position I to Position IV) of the model abutment top related to the four seasons (spring to winter) in a year. Test results show that both the simulated seasonal temperature change and traffic loading induced backfill surface settlements. Geogrid reinforcement increased the stiffness of the soil under the sleeper slab and enhanced the sleeper slab to carry more traffic load transferred, thus reducing the traffic load transferred to the backfill behind the abutment. Consequently, the geogrids under the sleeper slab reduced the backfill surface settlements due to traffic loading. Horizontal geogrids in the backfill increased the backfill surface settlements near the abutment but reduced the settlements of the backfill away from the abutment. Geogrids with wrap-around facing significantly reduced the backfill surface settlements due to the seasonal temperature changes and traffic loading. An increase of the top geogrid length with wrap-around facing further reduced the backfill surface settlement. </t>
  </si>
  <si>
    <t>K-TRAN: KU-19-1</t>
  </si>
  <si>
    <t>73810.00</t>
  </si>
  <si>
    <t xml:space="preserve">Six physical model tests were conducted in this study to investigate the benefits of geogrid reinforcement in reducing the settlements of the backfill surface and the sleeper slab. In the physical models, a manual jack was used to push and pull the integral abutment to simulate the expansion and contraction of bridge girders due to temperature increase and decrease, respectively. In addition, a hydraulic cylinder was adopted to simulate traffic loading on the approach slab at four positions (Position I to Position IV) of the model abutment top related to the four seasons (spring to winter) in a year. Test results show that both the simulated seasonal temperature change and traffic loading induced backfill surface settlements. Geogrid reinforcement increased the stiffness of the soil under the sleeper slab and enhanced the sleeper slab to carry more traffic load transferred, thus reducing the traffic load transferred to the backfill behind the abutment. Consequently, the geogrids under the sleeper slab reduced the backfill surface settlements due to traffic loading. Horizontal geogrids in the backfill increased the backfill surface settlements near the abutment but reduced the settlements of the backfill away from the abutment. Geogrids with wrap-around facing significantly reduced the backfill surface settlements due to the seasonal temperature changes and traffic loading. An increase of the top geogrid length with wrap-around facing further reduced the backfill surface settlement. Based on this research, it is recommended that geogrids with wrap-around facing as well as longer top reinforcements should be used behind the abutment and horizontal geogrid layers should be used under the sleeper slab to provide stiffer support and minimize the distresses of the approach slab.  Findings from this laboratory study should be verified through field studies with instrumentation.
Approach slab distresses behind bridge abutments are common problems in Kansas and other states, reducing ride quality and requiring repeated maintenance, repair and/or reconstruction to maintain safe conditions. Results of this study show promising evidence that the use of geogrids for internal reinforcement of abutment backfill can help to mitigate backfill settlement due to abutment movement resulting from temperature change and traffic loading, leading to improved ride quality and significantly reducing the frequency and cost of maintenance and repair and increasing the service life of approach slabs.
</t>
  </si>
  <si>
    <t>Kansas</t>
  </si>
  <si>
    <t>https://www.ksdot.gov/Assets/wwwksdotorg/bureaus/KdotLib/2022/KU-19-1_Summary.pdf</t>
  </si>
  <si>
    <t>https://dmsweb.ksdot.org/AppNetProd/docpop/docpop.aspx?clienttype=html&amp;docid=11494558</t>
  </si>
  <si>
    <t>Jie Han, PhD, PE, FASCE</t>
  </si>
  <si>
    <t>73810</t>
  </si>
  <si>
    <t xml:space="preserve">If field trials support the findings of this study, the initial cost of geogrid material will be offset by less frequent maintenance and repair, significantly reducing long-term cost, increasing service life, and improving driver experience.  </t>
  </si>
  <si>
    <t>Probabilistic Wind Speed Model for Local Data at All Counties in Kansas</t>
  </si>
  <si>
    <t>08/09/2020</t>
  </si>
  <si>
    <t>03/08/2022</t>
  </si>
  <si>
    <t>This study developed a spatial interpolation technique using finite element shape functions to derive wind speed records for all unsampled Kansas counties from data recorded at 17 city locations in and near Kansas. A computational method using the Kaimal spectrum is presented for generating artificial time histories of wind speeds. This is done to extract wind-cycle distribution using the Rainflow counting technique, which can be used as input for fatigue analysis procedures for highway sign structures. The predeveloped wind speed-cycle database was extended into the future to allow fatigue inspection over the service life of the sign structures. A user-friendly software was designed using C# to interpolate wind-speed cycles for all Kansas counties. This software is expected to facilitate fatigue-life inspection because it generates a wind-loading output file that can be used for other fatigue-life simulators (e.g., cantilever sign structures and butterfly sign structure simulators).</t>
  </si>
  <si>
    <t>K-TRAN: KSU-21-6</t>
  </si>
  <si>
    <t>39908.00</t>
  </si>
  <si>
    <t>Full-span overhead sign support structures are critical ancillary systems that use a set of mounted highway signs to guide drivers. The Kansas Department of Transportation (KDOT) also utilizes cantilevered and butterfly structures in their transportation system. To prevent possible hazards that may result from fatigue damage, a frequent comprehensive evaluation of these structures should be made. The critical factor that enhances the inspection accuracy of these structures is accurate quantification of the wind-loading scenarios that structures may experience during their lifetime. This project pursued the following objectives: 
• Develop a detailed spatial wind-speed interpolation using finite element shape functions to provide wind-speed records for all counties in Kansas. 
• Derive daily wind-time profiles for the 45 years used in this study (1975–2019). 
• Carry out rainflow analysis of these time histories to provide a descriptive wind-loading scenario in terms of the number of cycles. 
• Ensure this wind-speed data set is projectable into the future by mirroring the data from the end of December 2019 / beginning of January 2020 timeline. 
This study used finite element shape functions to conduct spatial interpolation of wind-speed records for all Kansas counties. This method considered spatial correlations among boundary sites. Artificial wind-time histories were constructed for each day for the entire 45-year study period, and the number of cycles developed using Rainflow analysis was used to provide descriptive wind loading for civil engineering applications. User-friendly software was developed using C# to extrapolate wind-speed cycles for any given year in the future.  The following conclusions and findings were drawn from this study: 
• The finite element spatial interpolation technique accurately estimates spatially continuous phenomena from measured values at limited sample points. 
• Adequate care should be given during the meshing of the study area in terms of the element size, since this method is highly spatially dependent. 
• The FE interpolation technique proved to be an excellent spatial interpolator for recovering Wichita records based on statistical assessment. 
• The global trend of predicted values in Sedgwick County captured the measured values and continued to commit relatively high peak wind-speed values for the year 1990 and low values in the years 2000 and 2005. 
• The number of cycles resulting from the Rainflow analysis for the developed time histories was less than the number of cycles previously determined by the deterministic approach at Kansas State University, which was conservatively assumed to include dynamic amplification effects.</t>
  </si>
  <si>
    <t>https://www.ksdot.gov/Assets/wwwksdotorg/bureaus/KdotLib/2022/KSU-21-6_Summary.pdf</t>
  </si>
  <si>
    <t>https://dmsweb.ksdot.org/AppNetProd/docpop/docpop.aspx?clienttype=html&amp;docid=11497390</t>
  </si>
  <si>
    <t>Hayder Rasheed, PhD, PE, FASCE, FACI, FSEI</t>
  </si>
  <si>
    <t>2126 Fiedler Hall
1701C Platt St.
Manhattan, KS 66506,
hayder@k-state.edu</t>
  </si>
  <si>
    <t>39908</t>
  </si>
  <si>
    <t xml:space="preserve">The output of this software can be fed as input for fatigue life simulator programs that estimate the remaining fatigue life for different ancillary structures.  This will enable structural engineers to more accurately quantify wind loading in the design and evaluation of remaining fatigue life of overhead sign structures across the state, enhancing the safety of the traveling public. The wind model output can also be linked to any bridge, traffic, or city planning software to provide valuable wind modeling basis for their functionality.  
Changes in internal KDOT Policy combined with the switch to updated LRFD design codes have shifted the use of this software from the primary to a secondary check method for use by designers.  </t>
  </si>
  <si>
    <t>Evaluation of Lightweight Aggregate for Internal Curing on Concrete Pavement in Kansas</t>
  </si>
  <si>
    <t>03/01/2012</t>
  </si>
  <si>
    <t>05/15/2022</t>
  </si>
  <si>
    <t>The purpose of this project and the Internally Cured Concrete (ICC) test section was to evaluate the benefits obtained through internal curing using pre-saturated lightweight aggregate (LWA). Two test sections were constructed on the mainline of US-54 near Iola, Kansas: a Control section and an ICC section using lightweight aggregate. Traditional laboratory testing was conducted on each test section to compare fresh and hardened concrete properties including, but not limited to, slump, temperature, air content, unit weight, strength, permeability, and freeze/thaw. Also, several strain gages and moisture sensors were embedded in each test section to monitor the actual strain and moisture content present in the concrete. In addition, a Dipstick Profiler was used on five panels to get a full panel surface profile at the highest and lowest temperatures for several days after pavement construction. Last, HIPERPAV III analysis was used to compare early age stress and cracking risk. The plastic and hardened concrete results presented in this report indicate no significant impact of the LWA material. For the majority of the properties tested, when comparing the results from the two sections, the values fall within the multiple laboratory precision expected when testing from the same concrete batch. However, the reduction in unit weight, the slight reduction of elastic modulus, and the slight increase in tensile strength of the ICC indicate a potential improvement in overall durability and potentially increased service life. Additional research into these properties would be required to support that data. The methods used to collect strain, moisture, and deflection data were highly successful. All methods of data collection including strain, curvature, moisture, deflection, and HIPERPAV III results infer the use of lightweight aggregate and internally cured concrete reduce the initial strain and undesirable deformations in the concrete. However, the test sections were not able to be constructed at the same time due to lack of staff, weather delays, and contractor’s schedule, and therefore, were constructed 3 months apart. As a result, the significant weather differences between the placement dates have been observed to have impacted the data from the strain gages and moisture sensors. Therefore, it cannot be concluded with certainty if the use of LWA in the ICC improved the quality and durability of the concrete compared to the Control section. General condition surveys will be performed every five years of the 20-year design life, or until a major rehabilitation occurs and the original sections can no longer be surveyed.</t>
  </si>
  <si>
    <t>KS-22-02</t>
  </si>
  <si>
    <t>70000.00</t>
  </si>
  <si>
    <t xml:space="preserve">Two test sections were constructed on the mainline of US-54 near Iola, Kansas: a Control section and an ICC section using lightweight aggregate.  The purpose of this project and the Internally Cured Concrete (ICC) test section was to evaluate the benefits obtained through internal curing using pre-saturated Lightweight Aggregate (LWA) and to determine whether there is a significant reduction in permanent panel warping. Permanent panel warping, caused by excessive moisture loss at the pavement surface during curing, can lead to poor ride quality. Excessive warping can also lead to structural failure of the pavement such as mid-panel cracking, corner breaks, and base pumping. Additional testing was performed to determine any additional benefits to concrete strength and durability.
All methods of data collection including strain, curvature, moisture, deflection, and HIPERPAV III results indicate the use of lightweight aggregate and internally cured concrete reduce the initial strain and undesirable deformations in the concrete. Although test sections were constructed under different weather conditions, by analyzing the early strain and moisture data the effect of the significant weather differences can be accounted for, and reasonably accurate analysis can be performed. The significant weather differences between the placement dates have been observed to have impacted the long-term data from the strain gages and moisture sensors. Comparing the early (first 24 to 48 hours) data, it can be determined that the use of ICC reduced the early strain and moisture changes that would affect the long-term quality and durability of the concrete. 
The reduction in unit weight, the slight reduction of elastic modulus, the significant difference in the Coefficient of Thermal expansion response and the slight increase in tensile strength of the ICC indicate a potential improvement in overall durability and potentially increased service life. The more significant differences between the two materials are the early strain response which, when the temperatures are factored out of the analysis, indicate a lower level of cyclic movement and the early Volumetric Moisture Content which again indicated a reduced level of cyclic response of the concrete in the first 24 to 48 hours when the concrete is young and tender and low on tensile strength.
It should be noted that two of the three permeability tests conducted, the Volume of Permeable Voids and Surface Resistivity would have failed KDOT specifications for both test sections if testing had been conducted for acceptance/pay. The Rapid Chloride Permeability Test did pass but with higher values than expected given the mix design properties for both sections.  The poor results for permeability testing are unclear, potentially due to the inexperience with controlling the increased amount of free water that can occur with the lightweight aggregate.  Cores were removed from both sections in October of 2020 and tested for permeability.  Rapid Chloride Permeability was extremely low with values of 145 coulombs for the ICC section and 415 coulombs for the Control Section passing KDOT’s requirement for on-grade concrete of =3000 coulombs. Volume of Permeable Voids results were slightly lower but still not in the range expected of the ICC, 12.5%, and the Control Section were still failing KDOT’s permeability requirement at 13.2%.
General condition surveys are being performed at five-year increments of age for the 20-year design life of the pavement. The first condition survey was performed in October 2020 (6 years after construction), with no significant visual indications of destress observed. Additional surveys will be conducted every five years for the remainder of the 20-year design life, or until a major rehabilitation occurs and the original sections can no longer be surveyed.
</t>
  </si>
  <si>
    <t>https://www.ksdot.gov/Assets/wwwksdotorg/bureaus/KdotLib/2022/KS-22-02_Summary.pdf</t>
  </si>
  <si>
    <t>https://dmsweb.ksdot.org/AppNetProd/docpop/docpop.aspx?clienttype=html&amp;docid=11439570</t>
  </si>
  <si>
    <t>Curling and warping of concrete slabs due to moisture gradient and drying shrinkage leads to poor ride quality, cracking, and structural failure of the pavement such as mid-panel cracking, corner breaks, and base pumping.  All methods of data collection used in this study, including strain, curvature, moisture, deflection, and HIPERPAV III results indicate the use of lightweight aggregate and internally cured concrete reduces the initial strain and undesirable deformations in the concrete, potentially improving the overall durability of concrete and increased service life.
The technology is currently being deployed on 3 white topping projects around the state this year.  Favorable results from those jobs will likely result in a full specification change for use of LWA in concrete overlay jobs, as well as open the door for use in more mainline paving pilot project jobs.</t>
  </si>
  <si>
    <t>Develop Guidelines for Inspection, Repair and Use of Portable Concrete Traffic Barriers</t>
  </si>
  <si>
    <t>08/31/2022</t>
  </si>
  <si>
    <t>Portable concrete barriers (PCBs) are roadway safety hardware designed to protect workers in construction zones from traffic. A PCB assembly contains and redirects vehicles during crashes and prevents vehicles from entering a construction zone while also protecting drivers. PCBs are made of precast shaped sections (F-shape, single slope, and low profile) joined together with appropriate connections to form a continuous longitudinal barrier. 
Defining the service life of PCBs is important to reduce the risk of inferior, unsafe barriers being used on Texas roadways. The Manual for Assessing Safety Hardware (MASH) implementation agreement allows state transportation agencies to continue the use of PCBs manufactured on or before December 31, 2019, and successfully tested to standards in National Cooperative Highway Research Program (NCHRP) Report 350 or the 2009 edition of MASH throughout their normal service life. Damage to the precast barriers can occur in transit, in storage, or due to vehicular impact. When damage to the connections occurs, cracks, broken corners, and many other forms of damage can be sustained by the barrier.
No federal guidance has been developed to determine life expectancy for PCBs. There is a need to develop guidelines addressing the type and extent of barrier damage that constitute replacement of the segment. Continuing to use severely damaged barriers and not replacing them in a timely manner can pose a safety risk, while replacing them too early underestimates their design life and creates an economic burden on state departments of transportation (DOTs). To help meet this need, the research team documented best practices with respect to repairing or replacing PCB segments and utilized a combination of engineering evaluation, dynamic component testing, and full-scale crash testing to develop guidelines to assist in designing a process to determine useful service life.
These guidelines aim to help the engineer in charge determine if the PCB is appropriate to use at several work stages, such as upon delivery to the project site, during initial setup, during phase changes, and periodically throughout the duration of the project. The guidelines require the engineer to thoroughly assess the condition of the concrete surface and reinforcement; match the findings with the expectations of acceptability, repairability, and unacceptability illustrated in this guidance; and accordingly classify the PCB as acceptable, acceptable with repair, or unacceptable.</t>
  </si>
  <si>
    <t>0-7059</t>
  </si>
  <si>
    <t>403451.00</t>
  </si>
  <si>
    <t>Tom Schwerdt</t>
  </si>
  <si>
    <t>Developing Guidelines for Inspection, Repair and Use of Portable Concrete Traffic Barriers</t>
  </si>
  <si>
    <t>This project developed state guidelines for the repair and replacement of portable concrete barrier (PCB) segments. Prior to this research, TxDOT did not have access to detailed federal- or TxDOT-specific guidance on the subject; therefore, decisions were generally left to local engineering judgement.
The project surveyed all state DOTs for current practices and reviewed available guidance from states using a guidance document. The project then used a combination of engineering evaluation, dynamic component testing (bogie test), computer simulation and multiple rounds of full-scale crash testing under MASH impact conditions to develop these guidelines. The project evaluated qualitative and quantitative characteristics of post-crash damage to barriers; generally, cracks, spalls, exposed rebar (possibly corroded) and deformed connections.
This guidance is being incorporated by TxDOT’s Design Division into statewide inspection and maintenance guidance. This guidance includes clear photographic examples, repair methods and straightforward flow charts for ease of use in the field.</t>
  </si>
  <si>
    <t>Wade</t>
  </si>
  <si>
    <t>Odell</t>
  </si>
  <si>
    <t>Texas Department of Transportation</t>
  </si>
  <si>
    <t>5127794424</t>
  </si>
  <si>
    <t>6230 E Stassney Lane</t>
  </si>
  <si>
    <t>Austin</t>
  </si>
  <si>
    <t>Texas</t>
  </si>
  <si>
    <t>78744</t>
  </si>
  <si>
    <t>https://youtu.be/WI21ibmxnDk</t>
  </si>
  <si>
    <t>https://library.ctr.utexas.edu/hostedpdfs/tti/0-7059-psr.pdf</t>
  </si>
  <si>
    <t>https://library.ctr.utexas.edu/hostedpdfs/tti/0-7059-R1-vol1.pdf</t>
  </si>
  <si>
    <t>https://library.ctr.utexas.edu/hostedpdfs/tti/0-7059-R1-vol2.pdf</t>
  </si>
  <si>
    <t>https://library.ctr.utexas.edu/Presto/content/Detail.aspx?ctID=M2UxNzg5YmEtYzMyZS00ZjBlLWIyODctYzljMzQ3ZmVmOWFl&amp;rID=ODI0&amp;qrs=RmFsc2U=&amp;q=NzA1OQ==&amp;ph=VH</t>
  </si>
  <si>
    <t>Tom Schwerdt,
Research and Technology Implementation Division,
6230 E Stassney Lane,
Austin, TX 78744,
E: tom.schwerdt@txdot.gov,
P: (512) 466-4186</t>
  </si>
  <si>
    <t>403451</t>
  </si>
  <si>
    <t>Texas A&amp;M Transportation Institute</t>
  </si>
  <si>
    <t>Chiara Silvestri Dobrovolny (Research Supervisor),
Texas A&amp;M Transportation Institute,
E: c-silvestri@tti.tamu.edu,
P: (979) 317-2687</t>
  </si>
  <si>
    <t>By use of this guidance, TxDOT is realizing multiple benefits:
o Increased safety of workers and the driving public by ensuring damaged barriers are appropriately assessed to maintain their design safety standards, and for those which cannot be repaired to meet those standards to be removed from the highway.
o Reduced overall barrier cost by eliminating premature disposal of damaged barriers which should be repaired or even left as-is.
The results of this project are expected to have an added value of $49,456,550 over 20 years due to reduced injuries and fatalities to the driving public. This is an underestimate as it does not include PCB as long-term barrier outside of a work zone, nor does it quantify monetary savings in increased safety for workers.
Results of VoR calculations and expected value over 20 years (see Resource 3, Appendix B for details):
o Project Budget: $403,450
o Project Duration: 2.6 years 
o Expected Value per year: $5,540,000 
o Expected Value Duration: 20 years 
o Total Savings: $49,456,550
o Net Present Value (NPV): $40,608,353 
o Payback Period: 0.072825 year
o Cost Benefit Ratio (CBR, $1: $): $101
In FY 2022, TxDOT spent $80,516,172 on PCB for use on construction and maintenance projects statewide. Using the guidance developed through this research, TxDOT has determined that approximately 7 percent of PCB in the field can be reused. Assuming that TxDOT will spend 7 percent less per year on PCB and inflation will remain a constant 5 percent, TxDOT will spend approximately $272,000,000 less on PCB in a 20-year period.</t>
  </si>
  <si>
    <t>Optimizing Laboratory Curing Conditions for Hot Mix Asphalt to Better Simulate Field Behavior</t>
  </si>
  <si>
    <t>12/09/2019</t>
  </si>
  <si>
    <t>The engineering properties of asphalt mixtures change with time and exposure. As the pavement ages, the hot mix asphalt (HMA) layer becomes stiffer, brittle, and thus more vulnerable to cracking. The Texas Department of Transportation (TxDOT) provides guidelines for the selection of materials, the determination of the material proportions (aggregates and binder content), and for the evaluation of the engineering properties (cracking and rutting potentials) of any given asphalt mix design; however, TxDOT specifications do not provide any check or guidance on the impact of long-term aging on the performance of mixtures.
The goals of this research project were to develop and implement optimized, representative, and practical laboratory aging protocols that improve the mix design process leading to the production and placement of long-lasting, stable, and durable hot mix asphalt (HMA) mixtures. In addition, this research investigated the influence of mixture related factors on aging protocols and concomitant performance metrics.
To achieve these objectives, the research team compiled the most recent advancements and findings related to the aging of loose asphalt mixtures. Based on those findings, the following protocols were selected for further evaluation in this study: 
o Protocol 1: Loose mixture aging in a laboratory oven at a temperature of 95 degrees C
o Protocol 2: Loose mixture aging in a laboratory oven at a temperature of 150 degrees C
o Protocol 3: Loose mixture aging using a pressurized chamber
o Protocol 4: Loose mixture aging using an oxidative environment (ozone)
It was determined that the ozone method produced the most representative results compared to field ageing by a significant margin, including chemical degradation products closely matching those observed in the field. In addition, this method achieved the ageing approximately 5 times faster than oven ageing at 95C (1 day for ozone versus 5 days for oven ageing). Ozone ageing will allow TxDOT to better predict field performance of HMA mix designs and thus select mixes which will provide a longer lifespan in the field.</t>
  </si>
  <si>
    <t>0-7061</t>
  </si>
  <si>
    <t>900499.00</t>
  </si>
  <si>
    <t>This research project investigated various approaches to accelerated ageing of HMA followed by performance testing of the aged mixture to better predict service life of individual designs. Testing included Hamburg (rutting), Overlay tester (fatigue cracking), and IDEAL-CT (cracking). Dynamic shear rheometer (DSR) of extracted binder and Fourier-transform infrared spectroscopy (FTIR) analysis of chemical degradation were also performed.
Relevant data from current and past TxDOT projects were used to quantify the impact of short- and long-term aging on the performance of HMA pavements. For that purpose, relevant data were extracted from a comprehensive data repository, known as the Data Storage System (DSS).
95 degrees C oven ageing was determined to offer acceptable performance and can be implemented rapidly, though the test time of 5 days (118 hrs) is very long for routine sample testing. Ozone ageing was shown to have significantly better performance while only requiring a 1-day (22hr) test time. This test needs to be incorporated into TxDOT testing protocols. Implementation is anticipated as part of a full overhaul of TxDOT asphalt testing protocols.</t>
  </si>
  <si>
    <t>(512) 779-4424</t>
  </si>
  <si>
    <t>https://library.ctr.utexas.edu/Presto/content/Detail.aspx?ctID=M2UxNzg5YmEtYzMyZS00ZjBlLWIyODctYzljMzQ3ZmVmOWFl&amp;rID=ODI2&amp;qrs=RmFsc2U=&amp;q=NzA2MQ==&amp;ph=VH</t>
  </si>
  <si>
    <t>Tom Schwerdt, Research and Technology Implementation Division, 6320 E Stassney Lane, Austin, TX 78744,
E: tom.schwerdt@txdot.gov,
P: (512) 466-4186</t>
  </si>
  <si>
    <t>900499</t>
  </si>
  <si>
    <t>University of Texas at El Paso</t>
  </si>
  <si>
    <t>Soheil Nazarian (Research Supervisor), University of Texas at El Paso,
E: nazarian@utep.edu,
P: (915) 747-6911</t>
  </si>
  <si>
    <t>By better predicting field performance of different HMA mix designs with a short turnaround time, TxDOT will be able to better select mix designs for longevity and significantly reduce premature failures. Based on the most conservative use of the general benefit assumptions, direct cost savings to TxDOT is expected to be $331,724,589 over 40 years.
General Benefit Assumptions:
o In 2022, TxDOT spent $758,227,631 on hot mix asphalt (HMA) for use on construction and maintenance projects statewide.
o In 2022, TxDOT spent $189,556,908 on mobilization, design, and traffic control in HMA operations statwide.
o Improved HMA selection and mix design is anticipated to extend average pavement lifespan a minimum of 1 percent to a maximum of 10 percent, and significantly reduce premature failures. For benefit calculation purposes, TxDOT assumed a 1 percent extended lifespan.
o Benefits are based on a 40-year timeline.
o TxDOT assumes a 10-year phase-in of benefit after implementation.
o Safety benefits and traffic impact benefits from reducing the number of repair and replacement projects is not quantified or included in this estimate, but should be significant. Crack sealing should also be reduced, but this is not quantified or included in this estimate.</t>
  </si>
  <si>
    <t>Systemic Analysis of Bicycle and Pedestrian Safety in Utah</t>
  </si>
  <si>
    <t>07/23/2019</t>
  </si>
  <si>
    <t>The objective of this systemic analysis of bicycle and pedestrian safety in Utah was to identify risk factors, potential treatment sites, and potential countermeasures. The systemic approach to roadway safety management is a proactive means of identifying risk factors, countermeasures, and (high-risk, rather than just high-crash) treatment locations. First, a literature review identified practices for systemic safety analysis and risk factors for bicycle/pedestrian crashes from previous research. Second, the data collection process selected study locations (segments, signalized, and non-signalized intersections), assigned pedestrian/bicycle-involved crashes (2010–2019) to those locations, and assembled data on exposure, transportation (roadway geometry and traffic), and neighborhood community (land use, built environment, and sociodemographic) characteristics. Third, data analysis generated results from 48 Poisson or negative binomial crash frequency models, segmented by: mode, location type, crash type (all or fatal and serious injury), network type (state only or state and federal aid), and with or without exposure. Altogether, these efforts generated risk factors for bicycle and pedestrian crashes at various types of locations. Fourth, potential countermeasures (linked to specific risk factors) were listed. Fifth, an example interactive interface—displaying model results and empirical Bayes estimates of crash frequencies—was developed to help identify potential treatment locations using filtering and/or ranking. Finally, recommendations for implementation focused on mitigating data limitations through improved/expanded data collection processes, integrating the results and interface into existing safety management tools and processes, and repeating this systemic analysis periodically to continue improving safety outcomes for people walking and bicycling in Utah.</t>
  </si>
  <si>
    <t>20-8073, UT19.318</t>
  </si>
  <si>
    <t>60000.00</t>
  </si>
  <si>
    <t>Travis Evans (Champion), Robert Chamberlin (Consultant Research PM)</t>
  </si>
  <si>
    <t xml:space="preserve">   In the state of Utah, we have adopted the vision of Zero Fatalities.  This included bicyclists and pedestrians.  Even though we have relatively low active transportation fatalities, deaths and serious injuries are on the rise.  This is why we looked into a systemic approach to reducing serious injuries and fatalities.  The first reason is that we want to be more proactive rather than reactive.  We don't want to wait until someone is killed or seriously injured before we do something about it.  Second, the incidents that we do have are typically spread out and so it is difficult to identify a specific trend at any one location.  But if we can make systemic improvements at similar types of locations, then hopefully we can improve safety.
   We hope to implement the Systemic Analysis Research Project results by incorporating these into our UPLAN mapping software.  We can use this software to identify locations for potential mitigations.  For example, we can locate areas where we should install median barriers.  We would do this by entering qualifiers such as number of driveways per 1/4 mile, AADT over 30,000, existence of bike lanes, etc. and the map will show us where medians will be beneficial. 
   This would help us to implement safety improvement measures in two ways.  The first is that we can utilize federal HSIP funds annually to make systemic improvements.  This could include lighting, bike lanes, sidewalk installation, crosswalks, etc. and we would know the locations that would give us the highest benefit to cost for making these improvements.  This research gives us the data we need to justify a project within the HSIP program.  It also reduces the costs of installing "one off" projects all while improving safety.
   The second way is that if we are already planning to improve a section of roadway, then our scoping team can look at this map and see what the existing high risks are and what improvements should be made for that road.  Most active transportation improvements are not very expensive compared to the total cost of a project.  Also, our team wants to make the right improvements with each project, but don't always know what the right improvements are.  This research reduces costs by making the improvements a part of a larger project.</t>
  </si>
  <si>
    <t>Stevens</t>
  </si>
  <si>
    <t>Utah Department of Transportation</t>
  </si>
  <si>
    <t>801-589-8340</t>
  </si>
  <si>
    <t>PO Box 148410</t>
  </si>
  <si>
    <t>Salt Lake City</t>
  </si>
  <si>
    <t>UT</t>
  </si>
  <si>
    <t>84114-8410</t>
  </si>
  <si>
    <t>https://trid.trb.org/View/1971182</t>
  </si>
  <si>
    <t>FHWA/UDOT</t>
  </si>
  <si>
    <t>UDOT Research &amp; Innovation Division, P.O. Box 148410, Salt Lake City, UT 84114-8410</t>
  </si>
  <si>
    <t>60000</t>
  </si>
  <si>
    <t>Utah State University</t>
  </si>
  <si>
    <t>Utah State University, Logan, UT, Attn: Patrick Singleton, patrick.singleton@usu.edu</t>
  </si>
  <si>
    <t>A primary objective of this systemic safety analysis research project was to improve safety for people walking and bicycling. To this end, the project identified risk factors associated with more pedestrian and bicycle crashes—as well as potential countermeasures associated with fewer crashes—using both a literature review and statistical analysis of crash data. Specifically, the crash prediction models represent quantified relationships between risk factors or countermeasures and frequencies of bicycle/pedestrian crashes. These relationships (crash modification factors) can be used to inform cost-benefit analyses of various potential countermeasures. For instance, the models predict that reducing the crossing distance at a signalized intersection by 12 feet might result in 6–11% fewer pedestrian crashes. The research was also able to apply the Highway Safety Manual’s recommended empirical Bayes approach to rate various segments and intersections in Utah with high expected crash frequencies: combining model-predicted and observed crashes to overcome the limitations of each respective method. These sites are recommended for treatment prioritization, and the estimates developed from this project (e.g., 2.03 pedestrian crashes/year) can help in assessing the potential benefits (crash reduction potential) of various countermeasures.</t>
  </si>
  <si>
    <t>Repair of Steel Beam/Girder Ends with Ultra High-Strength Concrete (Phase III: Implementation and Training)</t>
  </si>
  <si>
    <t>10/13/2018</t>
  </si>
  <si>
    <t>Corrosion at steel beam ends is one of the most pressing challenges in the maintenance of aging bridges. To tackle this challenge, the Connecticut Department of Transportation (CTDOT) has partnered with the University of Connecticut to develop a repair method that benefits from the superior mechanical and durability characteristics of ultra-high performance concrete (UHPC) material. The repair involves welding shear studs to the intact portions of the web and encasing the beam end with UHPC. This provides an alternate load path for bearing forces that bypasses the corroded regions of the beam. The structural viability of the repair has been extensively proven through small- and full-scale experiments and comprehensive finite element simulations. Connecticut DOT implemented the repair for the first time in the field on a heavily trafficked four-span bridge in 2019. The UHPC beam end repair was chosen because of the access constraints and geometric complexities of the bridge that limited the viable repair options. Four of the repaired beam ends were fully instrumented to collect data on the performance of the repaired locations before casting, during curing, and for approximately 6 months following the application of the repair. 
The project’s success led to a second implementation in 2021 on a weathering steel bridge.  This was the first instance of a partial height repair in the country, first application of the repair on a weathering steel bridge, and first use of flange studs to provide interface shear resistance between the bottom flange and web. Two of the girder ends were fully instrumented to collect data on the performaCorrosion at steel beam ends is one of the most pressing challenges in the maintenance of aging bridges. To tackle this challenge, the Connecticut Department of Transportation (CTDOT) has partnered with the University of Connecticut to develop a repair method that benefits from the superior mechanical and durability characteristics of ultra-high performance concrete (UHPC) material. The repair involves welding shear studs to the intact portions of the web and encasing the beam end with UHPC. This provides an alternate load path for bearing forces that bypasses the corroded regions of the beam. The structural viability of the repair has been extensively proven through small- and full-scale experiments and comprehensive finite element simulations. Connecticut DOT implemented the repair for the first time in the field on a heavily trafficked four-span bridge in 2019. The UHPC beam end repair was chosen because of the access constraints and geometric complexities of the bridge that limited the viable repair options. Four of the repaired beam ends were fully instrumented to collect data on the performance of the repaired locations before casting, during curing, and for approximately 6 months following the application of the repair. 
The project’s success led to a second implementation in 2021 on a weathering steel bridge.  This was the first instance of a partial height repair in the country, first application of the repair on a weathering steel bridge, and first use of flange studs to provide interface shear resistance between the bottom flange and web. Two of the girder ends were fully instrumented to collect data on the performance of the repaired locations. Both applications were successful, largely due to the collaboration between the research team, CTDOT, the contractors and material suppliers. 
Multiple papers and presentations on this topic have been published in hopes of providing design details as well as the lessons learned during construction. In addition, the project culminated with the development of a design guide for engineers, that is now available on the CTDOT website. It is expected that this information will provide engineers with a better understanding of the repair implementation process, and thus provide an additional repair option for states to enhance the safety of aging steel bridges.</t>
  </si>
  <si>
    <t>SPR 2313</t>
  </si>
  <si>
    <t>763048.00</t>
  </si>
  <si>
    <t>Melanie Zimyeski</t>
  </si>
  <si>
    <t>Corrosion at steel beam ends is one of the most pressing challenges in the maintenance of aging bridges. To tackle this challenge, the Connecticut Department of Transportation (CTDOT) has partnered with the University of Connecticut to develop a repair method that benefits from the superior mechanical and durability characteristics of ultra-high performance concrete (UHPC) material. The repair involves welding shear studs to the intact portions of the web and encasing the beam end with UHPC. This provides an alternate load path for bearing forces that bypasses the corroded regions of the beam. The structural viability of the repair has been extensively proven through small- and full-scale experiments and comprehensive finite element simulations. Connecticut DOT implemented the repair for the first time in the field on a heavily trafficked four-span bridge in 2019. The UHPC beam end repair was chosen because of the access constraints and geometric complexities of the bridge that limited the viable repair options. Four of the repaired beam ends were fully instrumented to collect data on the performance of the repaired locations before casting, during curing, and for approximately 6 months following the application of the repair. 
The project’s success led to a second implementation in 2021 on a weathering steel bridge.  This was the first instance of a partial height repair in the country, first application of the repair on a weathering steel bridge, and first use of flange studs to provide interface shear resistance between the bottom flange and web. Two of the girder ends were fully instrumented to collect data on the performance of the repaired locations. Both applications were successful, largely due to the collaboration between the research team, CTDOT, the contractors and material suppliers. 
Multiple papers and presentations on this topic have been published in hopes of providing design details as well as the lessons learned during construction. In addition, the project culminated with the development of a design guide for engineers, that is now available on the CTDOT website. It is expected that this information will provide engineers with a better understanding of the repair implementation process, and thus provide an additional repair option for states to enhance the safety of aging steel bridges.</t>
  </si>
  <si>
    <t>Melanie</t>
  </si>
  <si>
    <t>Zimyeski</t>
  </si>
  <si>
    <t>Connecticut Department of Transportation</t>
  </si>
  <si>
    <t>860-594-2144</t>
  </si>
  <si>
    <t>2800 Berlin Turnpike</t>
  </si>
  <si>
    <t>Newington</t>
  </si>
  <si>
    <t>Connecticut</t>
  </si>
  <si>
    <t>06111</t>
  </si>
  <si>
    <t>https://portal.ct.gov/-/media/DOT/documents/dpublications/bridge/Guide-Sheets/UHPC_End_Repair_Design_Guidelines.pdf</t>
  </si>
  <si>
    <t>https://www.iastatedigitalpress.com/uhpc/article/id/9684/</t>
  </si>
  <si>
    <t>https://journals.sagepub.com/doi/full/10.1177/03611981211004128</t>
  </si>
  <si>
    <t>https://www.youtube.com/watch?v=6sZ1egqli5E</t>
  </si>
  <si>
    <t>https://www.youtube.com/watch?v=wIU9CgIlTmI</t>
  </si>
  <si>
    <t xml:space="preserve">Connecticut Department of Transportation 
2800 Berlin Turnpike 
Newington, CT 06131-7546  </t>
  </si>
  <si>
    <t>Melanie Zimyeski, CTDOT, Research, 2800 Berlin Turnpike, Newington, CT 06111</t>
  </si>
  <si>
    <t>763048</t>
  </si>
  <si>
    <t>University of Connecticut</t>
  </si>
  <si>
    <t>Arash E. Zaghi and Alexandra Hain, 261 Glenbrook Rd Storrs CT 06269, alexandra.hain@uconn.edu, arash.esmaili_zaghi@uconn.edu</t>
  </si>
  <si>
    <t>The principal benefits of the project are:
Cost Savings: Eliminating the need for jacking of the superstructure reduces the cost of the repair substantially compared to conventional methods. Helping CTDOT to have the repair design and construction capabilities in-house reduces the cost of implementation. 
Process improvement/simplification: Unlike conventional repairs, the UHPC repair can be implemented without jacking, rigorous surface preparation, or bridge closures. The project also inlcudes provinging an easy-to-use design spreadsheet and design guidleine will simplify the design process. 
Reductions in labor intensive activities: The UHPC repair can be implemented without jacking, rigorous surface preparation, or bridge closures, all of which require substantial man hours. 
Improved performance/Safety improvement: The simplified design and construction process for the repair will allow more repairs to be implemented, increasing the safety of Connecticut’s bridges. 
Increasing infrastructure longevity: By improving the in-house capabilities of CTDOT and lowering the overall cost for repair, more at risk and deficient bridges can be rehabilitated. Durability tests conducted in Phase 2 have indicated that the UHPC repair will extend the life of the bridge to a point where another component of the structure will drive replacement. 
Saving time: The UHPC repair eliminates the need for road closures, extensive surface preparation, and jacking of the superstructure, providing time savings. Having a simplified design and construction process will limit the need to use outside designers and contractors, reducing the time for implementation.</t>
  </si>
  <si>
    <t>Impacts of the CTrail Hartford Line on Real Estate and Urban Economic Development: Phase 1</t>
  </si>
  <si>
    <t>08/15/2018</t>
  </si>
  <si>
    <t>10/24/2022</t>
  </si>
  <si>
    <t>The Hartford Line, a heavy rail commuter line connecting New Haven, Hartford, CT, and Springfield, MA, with stations built and/or planned for in eleven Connecticut municipalities, received final funding approval in 2012 and opened for service in June 2018.  This new commuter service may be encouraging additional transit-oriented development (TOD) along the existing Springfield-Hartford-New Haven rail corridor, including retail stores, restaurants, office space and housing.  These potential impacts along the Hartford Line are expected to affect property values.  However, a priori, the magnitude of the impact is unknown.  The overall aim of this study is to measure the impact of the Hartford Line on real estate and urban economic development in these eleven municipalities. This project (Phase 1) collects data for both Period 1 and Period 2. Period 1 covers pre-2012 (baseline conditions): The time period before the formation of the State of CT’s Interagency Workgroup on Transit Oriented Development (TOD). Period 2 covers 2012 – 2018: The period between the formation of the Interagency Workgroup on TOD (2012) and the opening of the CTrail Hartford Line in 2018.  A later project (Phase 2) will collect data for Period 3 (Post-2018: The period following the opening of the CTrail Hartford Line in 2018). This later Phase 2 project will occur approximately 5 years after the opening of service to allow a sufficient amount time for development and real estate markets to adjust and respond to the presence of the new rail service.   The objective of this first phase of this project – the focus of this report – involves collecting the data for periods 1 and 2 that will be used in the statistical analysis of Phase 2 (which will include data from periods 1, 2, and 3).</t>
  </si>
  <si>
    <t>SPR 2314</t>
  </si>
  <si>
    <t>191459.00</t>
  </si>
  <si>
    <t xml:space="preserve">A study conducted in cooperation with the U.S. Department of Transportation, Federal Transit 
Administration </t>
  </si>
  <si>
    <t>Terminals and Facilities</t>
  </si>
  <si>
    <t xml:space="preserve">With the beginning of the Hartford Line service in June 2018, passenger rail service connecting 
downtown Hartford, CT,with New Haven, CT, and Springfield, MA, has become a reality.  The new 
service provides many residents and businesses with faster and more reliable travel times 
between Hartford and New Haven, and is hoped to alleviate road traffic congestion along I-91.  In 
conjunction with the construction and operation of the Hartford Line, the Connecticut Department 
of Transportation (CTDOT) sought to encourage Transit-Oriented Development (TOD) in the 
neighborhoods surrounding the rail stations, including retail shops, restaurants, office space, and 
housing.  The Hartford Line has the potential to improve the lives of residents by reducing the 
financial, temporal, and psychological costs of commuting to work, shopping, and recreation.   
All these potential impacts can be related to changes in property values.  One way to measure the 
Hartford Line’s impact is to examine how property values have changed before versus after the 
commencement of service, and before versus after the decision to encourage TOD.  While there 
have been other studies of passenger rail impacts on real estate, none of these studies focus on a 
before versus after assessment of a specific commuter rail project in Connecticut.  As a result, the 
impacts of the Hartford Line on real estate are being studied and analyzed in two Phases.  Phase 1 
includes two periods of time: Period 1 - Pre 2012, which is being labeled as the “baseline 
conditions,” and Period 2 - 2012-2018, the period between the formation of an Interagency 
Workgroup on TOD by former Governor Dannel Malloy and the opening of the Hartford Line.  
Phase 2 (covering Period 3) is a later study, which is projected to be for the period post-2018.  This 
report covers Phase 1. 
The primary focus of this Phase 1 study is to begin collecting much of the “baseline” data.  This 
data can be used 5 years after the start of rail services, for the “Phase 2” analysis on the potential 
to create “value” for property owners, businesses, residents, and towns in the areas surrounding 
the stations.  In addition to the direct property value effects, this can lead to additional local 
property tax revenues due to the property value increases, which, in turn, can induce further 
public spending and another round of property value increases.  
This final report for Phase 1 consists of a literature review and a visual, written, and quantitative 
description of the data for each of Connecticut’s 11 municipalities served by the Hartford Line.  
The literature review focuses on other studies examining the real estate impacts of commuter and 
passenger rail service as well as other forms of rapid transit.  This report is accompanied by a 
geospatial database containing non-locational, locational, and land-use characteristics of parcels in 
the 11 municipalities with current or planned Hartford Line passenger rail service.  These 
characteristics include: property values, property sales, walking/driving distance to nearest 
Hartford Line station, travel time and cost savings, area real estate values, tax revenue, rental 
properties, affordable housing, square footage, current plans or proposals for new real estate 
development, teardowns, remediated properties, aerial photographs, and vacancies.  This 
database can be easily analyzed and updated using standard GIS software.  There is a description 
of the data in the geospatial database that outlines the type of information, the source of the 
data, and in the cases where the data were generated by the authors of this report, the 
methodology used.  The volume of maps and other visual information for all 11 municipalities is 
xiii 
too large to present in this report, and thus, much of the analysis in this report is focused on tables 
of descriptive statistics for all stations.  However, the geospatial database was generated so that it 
can be used to analyze the impact of the Hartford Line on real estate and economic development 
in all of the municipalities with current stations (Hartford, Berlin, Wallingford, Meriden, New 
Haven, Windsor, Windsor Locks) and those with potential future stations (West Hartford, 
Newington, North Haven, and Enfield).  Development in Springfield and surrounding communities 
in Massachusetts was not studied.  
Key findings in this Phase 1 report include: 
? Berlin, Meriden and West Hartford experienced notable drops in residential average 
assessed values between Period 1 and 2. 
? New Haven, Wallingford and Windsor Locks experienced notable rises in residential 
average assessed values between Period 1 and 2. 
? Average residential property tax revenues rose in all towns within 1 mile from the nearest 
station, with the exception of Berlin. 
? With the exceptions of Newington and North Haven, average commercial assessed values 
rose in the other towns in all locations within two miles from the stations. 
? New Haven and Windsor had the greatest number of residential teardowns (where an 
existing structure was demolished to replace it with a new one).  Meriden, Windsor Locks 
and Berlin had the greatest number of teardowns that were condominiums.  There were 
few commercial teardowns in any of the cities/towns with Hartford Line stations. 
? Number of “assisted” housing units increased in several cities/towns (e.g., Hartford), while 
in others (such as West Hartford) it fell.  This suggests possible evidence of gentrification. 
? If one commuter from each household in the cities/towns with Hartford Line stations took 
the train instead of driving in a hypothetical commute to the XL Center in Hartford, total 
annual cost savings are estimated to be $21.1 million. 
? If one commuter from each household in the cities/towns with Hartford Line stations took 
the train instead of driving in a hypothetical commute to the New Haven Green, total 
annual cost savings are estimated to be $19.7 million. </t>
  </si>
  <si>
    <t>https://gis.cti.uconn.edu/portal/apps/MapSeries/index.html?appid=4f407577fd134d598dc45957f12cb44c</t>
  </si>
  <si>
    <t>http://hdl.handle.net/11134/30002:720744644</t>
  </si>
  <si>
    <t>Melanie S. Zimyeski 
Transportation Supervising Planner
Research
Policy and Planning
Connecticut Department of Transportation
Newington Headquarters | 2800 Berlin Turnpike  |  Newington, CT 06131
Office phone: 860-594-2144
E-mail: Melanie.Zimyeski@ct.gov</t>
  </si>
  <si>
    <t>191459</t>
  </si>
  <si>
    <t>University of Connecticut 
Connecticut Transportation Institute, and 
Center for Real Estate and Urban Economic Studies  
Storrs, CT 06269</t>
  </si>
  <si>
    <t xml:space="preserve">Jeffrey P. Cohen
Professor and Kinnard Scholar in Real Estate 
Center for Real Estate and Urban Economic Studies
Department of Finance
School of Business
University of Connecticut
2100 Hillside Road, Unit 1041RE
Storrs, CT 06269-1041  USA
860-486-1277 (Voice)
Jeffrey.Cohen@business.uconn.edu
https://www.business.uconn.edu/person/jeffrey-cohen/
</t>
  </si>
  <si>
    <t>The geospatial database can be used to analyze the impact of the Hartford Line on real estate and economic development 
in all of the municipalities with current stations (Hartford, Berlin, Wallingford, Meriden, New 
Haven, Windsor, Windsor Locks) and those with potential future stations (West Hartford, 
Newington, North Haven, and Enfield).</t>
  </si>
  <si>
    <t>Historic Bridge Inventory Update</t>
  </si>
  <si>
    <t>04/20/2018</t>
  </si>
  <si>
    <t>03/25/2022</t>
  </si>
  <si>
    <t>The overall objective of this project is to update the Inventory of historic bridges within CTDOT’s state-maintained roadway network. It will identify historic bridges within the network and categorize the historic significance of all the bridges as eligible or not eligible for the National Register of Historic Places. The Inventory Update will also provide guidance on the treatment of historic bridges in a manner that would avoid adverse effects. The project will serve as a planning tool for CTDOT and will streamline the evaluation process required under Section 106 of the National Historic Preservation Act for undertakings that receive federal funding.</t>
  </si>
  <si>
    <t>SPR 2315</t>
  </si>
  <si>
    <t>Prepared in cooperation with the U.S. Department of Transportation, Federal Highway Administration and 
the Connecticut Department of Economic and Community Development’s State Historic Preservation Office.</t>
  </si>
  <si>
    <t xml:space="preserve">CTDOT can take satisfaction that its actions over the last 27 years have helped preserve 
Connecticut’s historic and engineering heritage as reflected in its highway bridges.  Two-thirds 
of  the  NRHP-eligible  bridges  from  the  1991  inventory  are  still  in  place  and  maintain  their 
historical integrity, while of the bridges that are no longer in place or substantially altered, the 
overwhelming  majority  were  recorded  through  NRHP  listing,  HAER  documentation,  and/or 
state-level documentation.  Five the six bridges previously listed in the NRHP remain in as good 
a state of integrity as when they were listed. 
  Of those bridges not recommended as Eligible, subsequent phases of the project should 
revisit  the  eligibility  of  18  bridges  because  of  dwindling  numbers  of  comparable  examples.  
Some stone and concrete arches with one altered elevation were not recommended because of a 
lack of integrity; now, in the context of a much smaller set of surviving bridges of those types, 
having just one intact side could be judged as less of a fatal flaw.  Similarly, attrition among later 
steel trusses and concrete arches suggests that those types of bridges from the 1920s and 1930s 
should be evaluated within a shrinking pool of comparable examples.   
  Re-evaluating  the  bridges  from  1991  should  be  deferred  to  later  stages  of  the  project. 
With  the  inclusion  of  pre-1941  bridges  that  were  screened  out  prior  to  the  1991  inventory, 
additional bridge types (other than arches, trusses, and movable bridges), smaller bridges, and 
town-owned bridges that were not previously in the state bridge system, a much larger and more 
comprehensive universe of potentially significant bridges will emerge, and additional contexts 
for evaluating the bridges will become apparent. 
   </t>
  </si>
  <si>
    <t>http://hdl.handle.net/11134/30002:720482263</t>
  </si>
  <si>
    <t>Connecticut Department of Transportation  
 2800 Berlin Turnpike 
 Newington, CT  06131-7546</t>
  </si>
  <si>
    <t>Melanie S. Zimyeski and Mark McMillan
Policy and Planning
Connecticut Department of Transportation
Newington Headquarters | 2800 Berlin Turnpike  |  Newington, CT 06131
Office phone: 860-594-2144
E-mail: Melanie.Zimyeski@ct.gov</t>
  </si>
  <si>
    <t>400000</t>
  </si>
  <si>
    <t xml:space="preserve">Archaeological and Historical Services, Inc. 
569 Middle Turnpike 
P.O. Box 543 
Storrs, CT  06268 </t>
  </si>
  <si>
    <t xml:space="preserve">Bruce Clouette 
Marguerite Carnell Archaeological and Historical Services, Inc. 
569 Middle Turnpike 
P.O. Box 543 
Storrs, CT  06268 </t>
  </si>
  <si>
    <t>Tasks 1-3 of the Historic Bridge Inventory Update has categorized the historic significance of 4,825 bridges 
in the State-maintained network (Table 3).  Having the current historic significance of 88% of the bridges 
in the State system will help streamline the Section 106 process of identifying historic properties.</t>
  </si>
  <si>
    <t>Evaluate Attachments to Concrete Barrier Systems to Deter Pedestrians</t>
  </si>
  <si>
    <t>08/10/2020</t>
  </si>
  <si>
    <t>In 2021, there were 5,366 crashes involving pedestrians in Texas, resulting in 841 deaths, an increase of 15 percent from 2020. Current estimates indicate that approximately 5 percent of these pedestrians, or 42, were killed attempting to cross roadways with concrete median barriers. As a result of this project, the research team has developed technologies that can be mounted to concrete barriers to deter pedestrians from crossing roadways, and evaluated their impact performance through engineering analysis and finite element simulations. In addition, the research team verified the top-rated attachment systems through MASH Test Level 3 and Test Level 4 impact performance full-scale crash testing. Based on the results, this research provides valuable information for selection and implementation of attachments on top of barriers to deter pedestrians from crossing highways and reduce pedestrian fatalities on high-speed roadways.</t>
  </si>
  <si>
    <t>0-7082</t>
  </si>
  <si>
    <t>436762.00</t>
  </si>
  <si>
    <t>Shelley Pridgen</t>
  </si>
  <si>
    <t>Concrete rigid barriers are used in medians to separate traffic, and on the roadside to shield hazards from motorists and motorists from hazards. These barriers need to demonstrate crashworthiness through full-scale testing per American Association of State Highway and Transportation Officials (AASHTO) Manual for Assessing Safety Hardware (MASH).  
Attachments may be deployed on top of concrete barriers due to various reasons, including deterring pedestrians from crossing highways. Such hardware attachments, however, have not been investigated to MASH standards. Previous crash tests under MASH high-speed impact conditions highlighting the propensity for vehicles to climb and intrude into the area where these attachments might be deployed. Therefore, the Performing Agency suspects that impacting vehicles will likely interact with hardware attached to concrete barriers. 
The AASHTO Roadside Design Guide (RDG) does not provide guidance for attaching hardware on top of barriers. Although limited research has investigated the crashworthiness of sign supports on top of concrete barriers, continuous systems that could be used to deter pedestrian crossings have not been investigated to MASH standards.
The research team evaluated attachments to the top of concrete barriers to determine if devices suitable for deterring pedestrian crossing are MASH compliant.  Additionally, guidance was provided for the selection and attachment of these systems on top of concrete barriers.
To better enable implementation, the researchers provided design guidance for the selection and implementation of attachments on top of barriers to deter pedestrians and detailed drawings of the tested barrier system(s) to assist with implementation through issuance of new or revised design guidelines, or standard detail sheets developed by the office of primary responsibility.</t>
  </si>
  <si>
    <t>https://www.youtube.com/watch?v=JCM6k96iUpk</t>
  </si>
  <si>
    <t>https://library.ctr.utexas.edu/Presto/content/Detail.aspx?ctID=M2UxNzg5YmEtYzMyZS00ZjBlLWIyODctYzljMzQ3ZmVmOWFl&amp;rID=ODkz&amp;sID=MQ==&amp;qrs=VHJ1ZQ==&amp;q=KHJwL</t>
  </si>
  <si>
    <t>Shelley Pridgen,
Reseach and Technology Implementation Division,
E: shelley.pridgen@txdot.gov,
P: (512) 921-3260</t>
  </si>
  <si>
    <t>436762</t>
  </si>
  <si>
    <t>Texas A&amp;M Transporation Institute</t>
  </si>
  <si>
    <t>Chiara Silvestri Dobrovolny (Research Supervisor),
E: c-silvestri@tti.tamu.edu,
P: (979) 317-2687</t>
  </si>
  <si>
    <t>Concrete median barriers are used to separate opposing lanes of traffic and prevent head-on, cross-median crashes. An unauthorized pedestrian crossing involves crossing multiple lanes in each direction of travel as well as the concrete median barrier at the center of the highway. The products evaluated under this project are intended to increase the effective height of a concrete median barrier and deter pedestrians from attempting to cross the divided highway. The primary safety and economic benefit derived from the use of the pedestrian deterrent systems is a reduction in pedestrian crash frequency.
It is conservatively estimated that implementation of the pedestrian deterrent systems will reduce the pedestrian fatalities and serious injuries associated with attempts to cross divided highways at unauthorized locations by approximately 25 percent. Based on the 2021 crash data described above, this equates to 11.1 fatalities and 6.6 serious injuries per year.
A 2015 report published by the National Highway Traffic Safety Administration entitled The Economic and Societal Impact of Motor Vehicle Crashes indicates that the economic cost to society of each fatality in a fatal crash is $1,400,000. The economic cost of a serious injury crash is approximately $526,000. Application of the pedestrian deterrents can be estimated to have an economic safety benefit of 11.1 fatalities/year × $1,400,000/fatality + 6.6 serious injuries/year × $526,000/serious injury = approximately $19,000,000/year.
The costs of the products were not included in the benefits calculations.  Although product costs, including materials and labor, can run $150 per linear foot and higher, the savings in potential saved lives more than makes up for cost of the products.</t>
  </si>
  <si>
    <t xml:space="preserve"> Effect of Increased Asphalt Pavement Density on its Durability</t>
  </si>
  <si>
    <t>10/01/2018</t>
  </si>
  <si>
    <t>In-place density of asphalt pavements is an important factor influencing performance and durability. The objective of this project was to evaluate the effects of increasing the initial in-place density of asphalt pavements on their field performance and durability. This study is part of the FHWA demonstration project on Enhanced Durability through Increased In-Place Pavement Density. Two approaches for increasing in-place density were adopted: (1) addition of Evotherm warm mix asphalt (WMA) additive at a dosage rate of 0.6% by the weight of mix, and (2) addition 0.2% asphalt binder (Plus AC) to the design optimum asphalt binder content. Three test sections, each consisting of 4,000-ft. long overlay section of control hot mix asphalt (HMA), Evotherm WMA, and Plus AC HMA of binder and wearing course mixtures were constructed. Density measurements were determined in the laboratory from field cores taken at each test section. The high- and intermediate-temperature properties of field cores were evaluated using the Loaded Wheel Tracking and Semi-Circular Bending tests, respectively. Further, indirect tensile dynamic modulus (IDT |E*|) test was conducted for full viscoelastic characterization of the asphalt mixtures. The two approaches considered in this study were successful in increasing field density. Significant increase in densities of the binder course Evotherm WMA and Plus AC HMA mixtures as compared to the control one were measured. Further, increased in-place density resulted in an increase in mixture stiffness as measured by the IDT |E*|.</t>
  </si>
  <si>
    <t>18 - 4B</t>
  </si>
  <si>
    <t>Saman Salari</t>
  </si>
  <si>
    <t>Demonstration Project for Enhanced Durability of Asphalt Pavements through Increased In-Place Pavement Density</t>
  </si>
  <si>
    <t xml:space="preserve">The results of this project have provided guidance to DOTD in reviewing and updating their current field density acceptance criteria for asphalt pavements.  Long term monitoring of the constructed segment is ongoing.  </t>
  </si>
  <si>
    <t>Louisiana Department of Transportation and Development</t>
  </si>
  <si>
    <t>chrome-extension://efaidnbmnnnibpcajpcglclefindmkaj/viewer.html?pdfurl=https%3A%2F%2Fwww.ltrc.lsu.edu%2Fpdf%2F2020%2FFR_628.pdf&amp;clen=1651828&amp;chunk=true</t>
  </si>
  <si>
    <t>chrome-extension://efaidnbmnnnibpcajpcglclefindmkaj/viewer.html?pdfurl=https%3A%2F%2Fwww.ltrc.lsu.edu%2Fpdf%2F2020%2Fts_628.pdf&amp;clen=371333&amp;chunk=true</t>
  </si>
  <si>
    <t>LTRC</t>
  </si>
  <si>
    <t>18-4B</t>
  </si>
  <si>
    <t>LTRC - Louay Mohammad</t>
  </si>
  <si>
    <t xml:space="preserve">Increased density requirements lead to denser, longer lasting pavements.  </t>
  </si>
  <si>
    <t>Safe and Cost-Effective Reduction of Load Postings  for South Carolina Bridges</t>
  </si>
  <si>
    <t>04/14/2020</t>
  </si>
  <si>
    <t>01/13/2023</t>
  </si>
  <si>
    <t>South Carolina has over 9,000 bridges in its inventory, many of which were designed for H10 or H15 truck loads. Precast reinforced concrete flat slabs are the primary bridge type addressed. These components were chosen in consultation with SCDOT due to their prevalence in the bridge inventory
and resolving associated performance issues will therefore have wide-ranging impact. The challenges associated with these components include a) original structural design loads that are lower than those used today, and b) ages approaching or exceeding expected lifespan in combination with deterioration.
This report focuses on cost-effective, realistic, and innovative approaches to the challenges confronting South Carolina's bridge inventory. Several strengthening methods have been developed to increase the strength of posted bridges and to provide an additional target service life of 10 years.
Different strengthening approaches have been implemented on the top and bottom of the slabs, and laboratory testing has been conducted to evaluate the capacity of pre- and post-repair slabs. A cost evaluation of the implemented repair schemes is also presented. The next step in the development of
strengthening approaches is field implementation.
Through field investigations followed by implementation, the approaches described are expected to minimize the number of bridge load postings. The work described is part of a larger effort to safely extend the useful life of bridges in South Carolina.</t>
  </si>
  <si>
    <t>SPR 752</t>
  </si>
  <si>
    <t>487882.00</t>
  </si>
  <si>
    <t>Safe and Cost-Effective Reduction of Load Postings for South Carolina Bridges</t>
  </si>
  <si>
    <t xml:space="preserve">South Carolina (SC) has over 9,000 bridges in its inventory. Flat slab bridges account for approximately 1/3 of these bridges. Due to their prevalence in the bridge inventory, precast reinforced concrete flat slabs are the primary bridge type investigated for this research. 
A particular challenge with this bridge type is that load ratings are frequently not met as these bridges were originally designed for lower levels of truck loading than those required today. Flexure is the primary mode that presents a challenge for this bridge type, along with deterioration, as most have reached their expected lifespan.
The research had a two-pronged approach. First, the project investigated the flexural capacity of precast slab components without any modifications. These investigations provided an estimate of the in-situ strength of slab bridges currently in service. With information on the in-situ strength, the SCDOT can make informed decisions regarding removal or maintaining of load postings. Second, the project investigated schemes for strengthening slabs. These schemes can be deployed when analysis and circumstance require the need for increased capacity above and beyond the existing in-situ strength.
Twelve unstrengthened precast concrete slab specimens were load tested to determine their flexural capacity. Some of the slabs were salvaged from a recently decommissioned bridge, others were taken from storage yards at SCDOT facilities. On average, the experimental moment capacity of the slabs was 65% greater than the calculated capacity. This result is attributed to a) stronger than specified concrete strength, b) stronger than specified reinforcement strength, c) horizontal restraint at the bearings (i.e. supports did not behavior as pin-roller), and d) greater than specified flexure depth of the reinforcement. Each of these possible reasons for the increased strength was supported by material testing, parametric tests, and/or physical observations.
Strengthening strategies to increase moment capacity of flat slabs were investigated. After a state-of-practice review, four strategies were implemented in the laboratory as proof-of-concept tests. The four strategies selected for further study were: a) attachment of steel sections to the top of the bridge deck: b) attachment of steel plates to the bottom of the bridge deck: c) external post-tensioning attached to the deck bottom: and d) near-surface mounted bars.
Experiments show that steel plates on the surface gave the lowest strength increase, while post-tensioning with mechanically torqued tension rods on the bottom gave the highest strength increase. Cost-benefit analysis reveals that strengthening from above is more costly in terms of materials, but due to constructability and access difficulties, strengthening from below is more expensive overall.
</t>
  </si>
  <si>
    <t>Terry</t>
  </si>
  <si>
    <t>Swygert</t>
  </si>
  <si>
    <t>South Carolina Department of Transportation</t>
  </si>
  <si>
    <t>8037376691</t>
  </si>
  <si>
    <t>1406 Shop Road</t>
  </si>
  <si>
    <t>Columbia</t>
  </si>
  <si>
    <t>South Carolina</t>
  </si>
  <si>
    <t>29201</t>
  </si>
  <si>
    <t>https://scdot.scltap.org/wp-content/uploads/2023/03/SPR-752-Research-Summary-Safe-Removal-of-Load-Postings-March-27-2023.pdf</t>
  </si>
  <si>
    <t>https://scdot.scltap.org/wp-content/uploads/2023/03/Final-Report-SPR-752-Safe-Removal-of-Load-Postings-Mar-27-2023.pdf</t>
  </si>
  <si>
    <t>487882</t>
  </si>
  <si>
    <t>University of South Carolina</t>
  </si>
  <si>
    <t>The findings of this research offer a solution to reduce the number of bridge load postings in SC through improved understanding of behavior and cost-effectively increasing strength. The study specifically focused on identifying the most efficient and cost-effective approaches to strengthening. The results and findings suggest that the most efficient means of strengthening depend upon the desired target increase in moment capacity.
Means of strengthening from above are very cost effective while adding a strength increase in the range of 15-25%. Strengthening from below, which can add an increase of 25% or more, may be needed when higher increases are desired. SCDOT estimates that this project has helped avoid posting 1100+ structures. The Department immediately saw tremendous time and cost-savings.  The cost to replace that many bridges would have been roughly $190,000,000. In addition to the cost-savings,  this project has also helped the Department avoid interfering with the public and SC businesses as it significantly reduces potential long road closures.</t>
  </si>
  <si>
    <t>Evaluating Beneficial Uses of Dredged Material from the Illinois Marine Transportation System</t>
  </si>
  <si>
    <t xml:space="preserve">This project presents several successful case studies in 15 categories of dredged material along with the statutory and regulatory requirements for beneficial use of dredged material in Illinois. The Illinois Environmental Protection Agency classification criteria for contaminated and uncontaminated dredged material are included with emphasis on Illinois requirements and characterization. Nine sites that have sandy dredged material stockpiles in Illinois are presented with suggestions for beneficially using the material. Based on this study, there is a high potential for beneficially using dredged material in Illinois for a range of projects. Currently, it is a state policy in Illinois to formally evaluate the history of possible nearby sources of chemicals that may have impacted the project sediments and to test the dredged material for chemical contamination before accepting for use on any highway project. However, the research team suggest that if the dredged material is mainly uncontaminated sand (e.g., greater than 80% sand) and is from a local site that does not have a history of contamination as determined by a formal evaluation, then the material is unlikely to be contaminated and may be easier to use and require little to no contaminate testing. Nevertheless, this proposed rule needs more testing and examination to be verified.  </t>
  </si>
  <si>
    <t>R27-212</t>
  </si>
  <si>
    <t>179998.00</t>
  </si>
  <si>
    <t>Megan Swanson</t>
  </si>
  <si>
    <t>This project explores possible uses of nonhazardous dredged material — sediment removed from the bottom of a body of water — from the state’s waterways. Nonhazardous dredged material can be used to construct roads, ports, airports, intermodal facilities, and other projects. Researchers will recommend beneficial uses of this dredged material in Illinois in compliance with environmental and Illinois Department of Transportation regulations. They will also identify existing obstacles for using dredged material and develop potential solutions to remove these obstacles. Using more dredged material from Illinois’ waterways will provide more readily available material for construction work, potentially reducing project costs.</t>
  </si>
  <si>
    <t>Megan</t>
  </si>
  <si>
    <t>Swanson</t>
  </si>
  <si>
    <t>Illinois Department of Transportation</t>
  </si>
  <si>
    <t>217-782-3547</t>
  </si>
  <si>
    <t>126 East Ash</t>
  </si>
  <si>
    <t>Springfield</t>
  </si>
  <si>
    <t>IL</t>
  </si>
  <si>
    <t>62704</t>
  </si>
  <si>
    <t>https://ict.illinois.edu/news/newsletters/more-newsletters/may-2023/marine-transportation-study-identifies-best-practices-for-dredged-material</t>
  </si>
  <si>
    <t>https://apps.ict.illinois.edu/projects/getfile.asp?id=10381</t>
  </si>
  <si>
    <t>2300 S Dirksen Parkway, Springfield IL 62624</t>
  </si>
  <si>
    <t>134999</t>
  </si>
  <si>
    <t>Timothy D. Stark, Abedalqader Idries, Lucia Moya (UIUC) Abdolreza Osouli (SUIE)</t>
  </si>
  <si>
    <t>University of Illinois Urbana Champaign &amp; Southern Illinois University Edwardsville</t>
  </si>
  <si>
    <t xml:space="preserve">This IDOT-ICT project was an opportunity to both identify possible reuses of nonhazardous dredged material from IDOT projects instead of landfilling the material at great expense and assist the U.S. Army Corp of Engineers by identifying uses of their dredged material for not only IDOT projects, but also private sector uses as well, according to TRP chair BJ Murray. When the project was originally proposed, there was a strong belief that all dredged material world be unsuitable for reuse, and this project proved that belief false, with a significant amount of dredged material likely to be uncontaminated.
</t>
  </si>
  <si>
    <t>Technical and Financial Feasibility Study for Installation of Solar Panels at IDOT Owned Facilities</t>
  </si>
  <si>
    <t>08/15/2021</t>
  </si>
  <si>
    <t>The Smart Energy Design Assistance Center assessed the administrative, technical, and economic aspects of feasibility related to the procurement and installation of photovoltaic solar systems on IDOT-owned buildings and lands. To address administrative feasibility, we explored three main ways in which IDOT could procure solar projects: power purchase agreement (PPA), direct purchase, and land lease development. Of the three methods, PPA and direct purchase are most applicable for IDOT. While solar development is not free of obstacles for IDOT, it is administratively feasible, and regulatory hurdles can be adequately met given suitable planning and implementation. To evaluate IDOT assets for solar feasibility, more than 1,000 IDOT sites were screened and narrowed using spatial analytic tools. A stakeholder feedback process was used to select five case study sites that allowed for a range of solar development types, from large utility-scale projects to small rooftop systems. To evaluate financial feasibility, discussions with developers and datapoints from the literature were used to create financial models. A large solar project request by IDOT can be expected to generate considerable attention from developers and potentially attractive PPA pricing that would generate immediate cash flow savings for IDOT. Procurement partnerships with other state agencies will create opportunities for even larger projects with better pricing. However, in the near term, it may be difficult for IDOT to identify small rooftop or other small on-site solar projects that are financially feasible. This project identified two especially promising solar sites so that IDOT can evaluate other solar site development opportunities in the future. This project also developed a web-based decision-support tool so IDOT can identify potential sites and develop preliminary indications of feasibility. We recommend that IDOT begin the process of developing at least one of their large sites to support solar electric power generation.</t>
  </si>
  <si>
    <t>R27-207</t>
  </si>
  <si>
    <t>347500.00</t>
  </si>
  <si>
    <t>This project was a finalist in the 2022 IDOT Innovative Ideas Program.</t>
  </si>
  <si>
    <t>The State of Illinois has a mandate to acquire 25% of its energy from renewable sources by 2025. IDOT seeks to support this goal by developing solar projects on its facilities and extensive land assets. This project aims to determine whether solar development is administratively feasible considering procurement and solar siting on IDOT properties, to determine whether solar on IDOT properties is technically and economically feasible, and to provide guidance on site selection for future solar projects while developing an overall strategy for moving forward with solar project development at IDOT.</t>
  </si>
  <si>
    <t>https://ict.illinois.edu/news/newsletters/more-newsletters/november-2021/Illinois-turning-up-the-power-for-solar-energy</t>
  </si>
  <si>
    <t>https://apps.ict.illinois.edu/projects/getfile.asp?id=9774</t>
  </si>
  <si>
    <t>347500</t>
  </si>
  <si>
    <t xml:space="preserve"> FHWA-ICT-21-019</t>
  </si>
  <si>
    <t xml:space="preserve">Todd Rusk, Ryan Siegel, Linda Larsen, Tim Lindsey, and Brian Deal </t>
  </si>
  <si>
    <t>The Smart Energy Design Assistance Center at the University of Illinois at Urbana-Champaign</t>
  </si>
  <si>
    <t>Illinois is one of the largest landholders in the state of Illinois. We are interested in using portions of this land to capture renewable energy and created a tool to identify suitable locations for solar energy collection, especially rest areas and IDOT offices.</t>
  </si>
  <si>
    <t>Behavior of Epoxy Coated Textured Reinforcement Bars</t>
  </si>
  <si>
    <t>05/15/2017</t>
  </si>
  <si>
    <t>Cracking in bridge decks is a common but difficult problem to control. Both research and experience show that the use of epoxycoated reinforcement, which is mandated by most state departments of transportation (DOT’s) for bridge decks, increases cracking. Although the epoxy coating protects the steel from corrosion, bond strength is compromised and the increased cracking exacerbates durability issues in concrete. As a means to improve bond and reduce the formation of cracks, the Illinois Department of Transportation (IDOT) proposed texturizing the surface of epoxy-coated bars. IDOT developed a prototype textured epoxy coating and this report details a preliminary study on the bond strength of reinforcing bars with the new coating. Direct pull-out tests were performed on uncoated, standard epoxy-coated, and textured epoxy-coated No. 5 and No. 8 reinforcing bars to compare the bond characteristics. Standard epoxy-coated bars clearly demonstrated an increased tendency to slip and split the concrete. Initially, bars with the textured epoxy coating showed good force-slip behavior similar to black steel, but a rapid degradation of slip resistance was observed. On average, the peak nominal bond stress developed in the textured epoxy-coated No. 5 bars was approximately 17% lower than the uncoated bars. Pull-out specimens with No. 8 bars were confined using steel and shape memory alloy (SMA) wires to prevent concrete splitting. The confined No.8 bar specimens demonstrated behavior similar to the No. 5 bar specimens. In addition to the direct pull-out tests, three beam specimens were fabricated using No. 5 bars as a preliminary means to compare the bond behavior of the bars flexure. Overall, in both the direct pull-out and flexural testing—the added frictional resistance of the textured epoxy-coating showed promise as an effective way to improve slip resistance and reduce concrete cracking. However, further research is needed to optimize the coating and characterize its behavior.</t>
  </si>
  <si>
    <t>R27-SP35</t>
  </si>
  <si>
    <t>38930.00</t>
  </si>
  <si>
    <t>The aim of this special project is to study the bond and flexural behavior of a new type of epoxy coated reinforcement bars. In order to improve the bond behavior of the new bars, a second coating is provided to add texture. The primary goals of the study are:
1) Compare the bond behavior of the new textured bars with conventional black steel rebars.
2) Determine the impact of adding texture to the surface of the epoxy coated rebars on their development length.</t>
  </si>
  <si>
    <t>https://ict.illinois.edu/news/newsletters/more-newsletters/may-2022/setting-the-bar-for-longer-lasting-bridges</t>
  </si>
  <si>
    <t>https://ict.illinois.edu/news/newsletters/more-newsletters/august-2018/adding-texture-could-potentially-raise-the-bar-on-bridge-longevity</t>
  </si>
  <si>
    <t>https://apps.ict.illinois.edu/projects/getfile.asp?id=7515</t>
  </si>
  <si>
    <t>FHWA-ICT-18-004</t>
  </si>
  <si>
    <t xml:space="preserve">Kun-Ho Eugene Kim Bassem Andrawes </t>
  </si>
  <si>
    <t xml:space="preserve">University of Illinois Urbana Champaign </t>
  </si>
  <si>
    <t>“The added texture on the epoxy coated bar has the potential to provide a higher bond strength and reduce deck cracking, thereby extending the service life of bridge decks. This preliminary research project gave us a good foundation of data that we can build upon, and IDOT has continued with this research in a Phase 2 project, published in 2023 that explores the performance of black reinforcing bars as well as epoxy-coated bars with smooth or textured surfaces. The researchers develop a method to assess the roughness of reinforcing bars on-site, which will help increase the lifespan of bridges as well as reduce repair costs and measures. IDOT recently approved a Phase 3 study that is expected to lead to widespread implementation.</t>
  </si>
  <si>
    <t>SCDOT Scope of Services Template</t>
  </si>
  <si>
    <t xml:space="preserve">In the United States, federal, state, and local governments are responsible for addressing their residents' transportation infrastructure needs. Similar to most State Departments of Transportation (State DOTs), the South Carolina Department of Transportation (SCDOT) is responsible for owning, operating, and
maintaining a large transportation system for the state. SCDOT is under growing pressure for efficient and effective transportation project delivery to address the need and continued expansion. The pressure is due to high demand, limited funding sources, stakeholders’ concerns, federal and state policies, and
intense public involvement. Due to increasing demand and pressure to meet its key strategic goals, SCDOT is taking initiatives to deliver projects as efficiently and expeditiously as possible. One of the efforts undertaken by SCDOT is streamlining its Scope of Services (SOS). An Exploratory Sequential
Design is used to meet the research goals. Preliminary semi-structured interviews are conducted with SCDOT to identify the agency’s current SOS practices and suggestions for improvement. An administrative questionnaire is utilized to obtain input from SCDOT’s delivery partners to gain insight
regarding SOS best practices. Follow-up interviews are conducted with the delivery partners. Structured interviews with comparable state DOTs are conducted to probe SOS concepts, gain an indepth understanding of SOS practices, and identify SOS best practices. The identified SOS Best Practices are assembled based on the data, analysis, and findings supported by four different data sources. The analysis of all data sources is used to assemble ten (10) SOS Best Practices, that are organized into four categories. Based on the findings from all the sources, a streamlined and updated comprehensive SOS is developed with Decision Tree (DT) Variables. </t>
  </si>
  <si>
    <t>SPR 753</t>
  </si>
  <si>
    <t>387051.00</t>
  </si>
  <si>
    <t xml:space="preserve">For projects that require consultant procurement, an initial step is preparing a draft of the Scope of Services (SOS). Currently, procuring a consultant can take between 4 and 12 months, which can be significantly reduced when the scoping phase is less than 50 days. This timeline is impeding SCDOT’s ability to meet one of the agency’s Strategic Plan objectives to “increase SCDOT’s reliability of delivering projects on-time and on-budget”. Hence, SCDOT commissioned Clemson University to update and streamline the agency’s SOS process, resulting in the development of a comprehensive SOS template with various variables that affect project scope.
Similar to most State Departments of Transportation (State DOTs), the South Carolina Department of Transportation (SCDOT) is responsible for owning, operating, and maintaining an extensive transportation system for the state. SCDOT is under growing pressure for efficient and effective transportation project delivery to address the need and continued expansion. The pressure is due to high demand, limited funding sources, stakeholders' concerns, federal and state policies, and intense public involvement. As a key strategic goal, SCDOT is taking the initiatives to deliver projects as efficiently and expeditiously as possible. One of the efforts undertaken by SCDOT is streamlining its SOS process.
An exploratory sequential mixed methods design was used to meet the research goals. The team identified, targeted, and collected data from four major sources:
(a) Preliminary semi-structured interviews were conducted with SCDOT to identify the agency's current SOS practices and suggestions for improvement. (b) An administrative questionnaire was utilized to obtain input from SCDOT's delivery partners to gain insight regarding SOS best practices. (c) Follow-up interviews are conducted with the delivery partners. (d) Structured interviews with comparable state DOTs were conducted to probe SOS concepts, gain an in-depth understanding of SOS practices, and identify SOS best practices. In order to identify SOS best practices and assemble a comprehensive text, the research team analyzed these four data sources separately and collectively.
</t>
  </si>
  <si>
    <t>https://youtu.be/A6olKmsEBWE</t>
  </si>
  <si>
    <t>https://scdot.scltap.org/wp-content/uploads/2023/03/SPR-753-Research-Summary_Final.pdf</t>
  </si>
  <si>
    <t>https://scdot.scltap.org/wp-content/uploads/2023/03/SPR753_Final-Report_appendixes.pdf</t>
  </si>
  <si>
    <t>387051</t>
  </si>
  <si>
    <t>Clemson University</t>
  </si>
  <si>
    <t xml:space="preserve">This work has resulted in recommending and achieving 10 specific best practice (BP) items to streamline the SOS process. 
BP 1.	Developed comprehensive baseline SOS templates for process standardization and to aid the procurement of professional services consultants.
BP 2.	Identified a list of major project variables that affect the overall SOS and project deliverables.
BP 3.	Used comprehensive SOS as a starting point for scope negotiation and the initial development of contract fee.
BP 4.	Integrated the Decision Tree Variables with the comprehensive SOS text and developing a program to help generate project-specific SOS.
BP 5.	Developed a standard fee estimate tool and integration with the SOS for an efficient and effective negotiation process.
BP 6.	Created a database for negotiated SOS and contract fees for better budget controls and tracking.
BP 7.	Increasing the frequency of face-to-face/virtual meetings during negotiation process to discuss and resolve SOS issues.
BP 8.	Providing adequate training to the DOT personnel and professional services consultants on using the SOS template.
BP 9.	Hosting the integrated SOS checklist and program on the SCDOT intranet.
BP 10.	Identifying a team of experts for regular maintenance and updating the scope of services.
Benefits were recognized immediately following the completion of the project:
While still in the piloting phase, the tool has received extremely positive feedback from SCDOT users. Prior to the project, creation of a scope could take several entire work days. The research team was able to streamline this process from days to minutes. Not only are the scopes created more quickly, but they are much more consistent agency-wide in terms of language, structure, and formatting. The tool also completely removes the possibility of omissions and/or redundancy in the scope due to document retrieval from past projects. This project has been so influential that it has been awarded funding for a Phase II project to maintain, update, and expand the scoping tool. 
</t>
  </si>
  <si>
    <t>Polyester Polymer Concrete for Bridge Deck Overlays</t>
  </si>
  <si>
    <t>02/01/2015</t>
  </si>
  <si>
    <t>05/31/2020</t>
  </si>
  <si>
    <t>The objectives of this research were to 1) compile a synthesis of information about polyester polymer concrete (PPC) from the literature; 2) conduct a scanning tour in California to observe PPC construction, inspect in-service PPC overlays on bridge decks, and discuss topics related to PPC; 3) revise the existing UDOT PPC specification; 4) document a PPC field demonstration project; and 5) perform laboratory characterization of the material properties of field-mixed PPC. The scope of the research included a literature review, a scanning tour, specification revisions, field testing, and laboratory experimentation.
Several recommendations relevant to Utah bridge deck preservation practice were developed based on findings from the literature review and scanning tour and were then incorporated into a revised UDOT PPC specification. In the PPC field demonstration project, recommendations regarding hardness testing, skid resistance testing, patching, and surface preparation were developed. In the laboratory, the density, modulus of elasticity, coefficient of thermal expansion, hardness, unconfined compressive strength, splitting tensile strength, rapid chloride permeability, and resin content of field-mixed PPC sampled during the demonstration project were measured.</t>
  </si>
  <si>
    <t>15-8775, UT14.403</t>
  </si>
  <si>
    <t>62000.00</t>
  </si>
  <si>
    <t>Cheryl Hersh Simmons &amp; Joshua Sletten (Champions), Jason Richins &amp; David Stevens (Research PMs)</t>
  </si>
  <si>
    <t>This PPC bridge deck overlay research was part of a larger overall research project for UDOT on bridge deck management in Utah. The study cost of $62,000 represents only the PPC study tasks within the overall research contract.</t>
  </si>
  <si>
    <t xml:space="preserve">   This research has substantially advanced the body of knowledge on polyester polymer concrete (PPC) bridge deck overlays through field and laboratory observation and experimentation. As a result of the literature review, a synthesis of existing information about PPC was compiled. A scanning tour of PPC overlays on bridge decks in California was then conducted as a first step toward addressing deficiencies identified in the literature review. Findings and recommendations from the scanning tour were documented, and substantial changes to the existing UDOT PPC specification were made. A field demonstration project in Utah was then developed to evaluate specific aspects of construction, QA, and performance of PPC overlays placed on concrete bridge decks under the new specification. The findings and recommendations from the field demonstration project, which included testing not previously performed on PPC overlays, were subsequently documented. The pilot project also provided the opportunity to collect field-mixed PPC for laboratory testing. The specimens obtained during the field testing were used to characterize several material properties of field-mixed PPC and compare them to properties of laboratory-mixed PPC reported in the literature. In summary, with increasing use of PPC overlays throughout the United States, this research provided information on PPC construction, QA, performance, and material properties that is expected to be highly valuable to UDOT and other state DOTs implementing the use of PPC overlays on bridge decks.
   The revised UDOT PPC specification has been used successfully on several UDOT bridge deck overlay and rehabilitation projects. The research helped make the PPC deck overlay option a more robust tool in UDOT’s toolbox for concrete bridge deck preservation in appropriate locations. The resulting PPC deck overlays in Utah have generally performed well, although some PPC failures have been observed in deck patching areas.</t>
  </si>
  <si>
    <t>https://youtu.be/UMHSjvHv3Hc</t>
  </si>
  <si>
    <t>https://trid.trb.org/View/1890174</t>
  </si>
  <si>
    <t>62000</t>
  </si>
  <si>
    <t>Brigham Young University</t>
  </si>
  <si>
    <t>Brigham Young University, Provo, UT, Attn: Spencer Guthrie, guthrie@byu.edu</t>
  </si>
  <si>
    <t>State</t>
  </si>
  <si>
    <t>Agency Name</t>
  </si>
  <si>
    <t>Region</t>
  </si>
  <si>
    <t>Alabama</t>
  </si>
  <si>
    <t>Alabama Department of Transportation</t>
  </si>
  <si>
    <t>Alaska</t>
  </si>
  <si>
    <t>Alaska Department of Transportation and Public Facilities</t>
  </si>
  <si>
    <t>Arizona</t>
  </si>
  <si>
    <t>Arizona Department of Transportation</t>
  </si>
  <si>
    <t>Arkansas</t>
  </si>
  <si>
    <t>Arkansas Department of Transportation</t>
  </si>
  <si>
    <t>Colorado</t>
  </si>
  <si>
    <t>Delaware</t>
  </si>
  <si>
    <t>Delaware Department of Transportation</t>
  </si>
  <si>
    <t>Dist of Columbia</t>
  </si>
  <si>
    <t>District of Columbia Department of Transportation</t>
  </si>
  <si>
    <t>Georgia</t>
  </si>
  <si>
    <t>Idaho</t>
  </si>
  <si>
    <t>Illinois</t>
  </si>
  <si>
    <t>Indiana</t>
  </si>
  <si>
    <t>Louisiana</t>
  </si>
  <si>
    <t>Massachusetts</t>
  </si>
  <si>
    <t>Minnesota</t>
  </si>
  <si>
    <t>Mississippi</t>
  </si>
  <si>
    <t>Montana</t>
  </si>
  <si>
    <t>Nebraska</t>
  </si>
  <si>
    <t>Nebraska Department of Transportation</t>
  </si>
  <si>
    <t>New Hampshire</t>
  </si>
  <si>
    <t>New York</t>
  </si>
  <si>
    <t>New York State Department of Transportation</t>
  </si>
  <si>
    <t>North Carolina</t>
  </si>
  <si>
    <t>North Dakota</t>
  </si>
  <si>
    <t>North Dakota Department of Transportation</t>
  </si>
  <si>
    <t>Rhode Island</t>
  </si>
  <si>
    <t>Rhode Island Department of Transportation</t>
  </si>
  <si>
    <t>Utah</t>
  </si>
  <si>
    <t>Vermont</t>
  </si>
  <si>
    <t>Virginia</t>
  </si>
  <si>
    <t>West Virginia</t>
  </si>
  <si>
    <t>West Virginia Department of Transportation</t>
  </si>
  <si>
    <t>Construction, Specifications, and Materials</t>
  </si>
  <si>
    <t>Laws and Regulations</t>
  </si>
  <si>
    <t>Region 1</t>
  </si>
  <si>
    <t>Region 2</t>
  </si>
  <si>
    <t>Region 3</t>
  </si>
  <si>
    <t>Region 4</t>
  </si>
  <si>
    <t>GRAND TOTAL</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</si>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</sst>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name val="Calibri"/>
    </font>
    <font>
      <b/>
      <sz val="11"/>
      <name val="Calibri"/>
    </font>
    <font>
      <b/>
      <sz val="11"/>
      <color theme="1"/>
      <name val="Calibri"/>
      <family val="2"/>
      <scheme val="minor"/>
    </font>
    <font>
      <b/>
      <sz val="11"/>
      <color indexed="8"/>
      <name val="Calibri"/>
      <family val="2"/>
      <scheme val="minor"/>
    </font>
    <font>
      <b/>
      <sz val="11"/>
      <color rgb="FF000000"/>
      <name val="Calibri"/>
      <family val="2"/>
      <scheme val="minor"/>
    </font>
  </fonts>
  <fills count="13">
    <fill>
      <patternFill patternType="none"/>
    </fill>
    <fill>
      <patternFill patternType="gray125"/>
    </fill>
    <fill>
      <patternFill patternType="solid">
        <fgColor rgb="FFFFC247"/>
      </patternFill>
    </fill>
    <fill>
      <patternFill patternType="solid">
        <fgColor rgb="FFFFFF00"/>
      </patternFill>
    </fill>
    <fill>
      <patternFill patternType="solid">
        <fgColor rgb="FF94C2F0"/>
      </patternFill>
    </fill>
    <fill>
      <patternFill patternType="solid">
        <fgColor rgb="FFD9B3FF"/>
      </patternFill>
    </fill>
    <fill>
      <patternFill patternType="solid">
        <fgColor rgb="FF86CBCB"/>
      </patternFill>
    </fill>
    <fill>
      <patternFill patternType="solid">
        <fgColor rgb="FFF8CBAD"/>
      </patternFill>
    </fill>
    <fill>
      <patternFill patternType="solid">
        <fgColor rgb="FFC6E0B4"/>
      </patternFill>
    </fill>
    <fill>
      <patternFill patternType="solid">
        <fgColor indexed="22"/>
      </patternFill>
    </fill>
    <fill>
      <patternFill patternType="solid">
        <fgColor theme="4" tint="0.39997558519241921"/>
        <bgColor indexed="64"/>
      </patternFill>
    </fill>
    <fill>
      <patternFill patternType="solid">
        <fgColor rgb="FFFFFF00"/>
        <bgColor indexed="64"/>
      </patternFill>
    </fill>
    <fill>
      <patternFill patternType="solid">
        <fgColor theme="5" tint="0.39997558519241921"/>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33">
    <xf numFmtId="0" fontId="0" fillId="0" borderId="0" xfId="0"/>
    <xf numFmtId="0" fontId="0" fillId="8" borderId="1" xfId="0" applyFill="1" applyBorder="1" applyAlignment="1">
      <alignment horizontal="center" vertical="center"/>
    </xf>
    <xf numFmtId="0" fontId="2" fillId="9" borderId="0" xfId="0" applyFont="1" applyFill="1"/>
    <xf numFmtId="0" fontId="0" fillId="0" borderId="0" xfId="0" applyAlignment="1">
      <alignment wrapText="1"/>
    </xf>
    <xf numFmtId="0" fontId="3" fillId="10" borderId="0" xfId="0" applyFont="1" applyFill="1" applyAlignment="1">
      <alignment horizontal="center"/>
    </xf>
    <xf numFmtId="49" fontId="3" fillId="10" borderId="0" xfId="0" applyNumberFormat="1" applyFont="1" applyFill="1" applyAlignment="1">
      <alignment horizontal="center"/>
    </xf>
    <xf numFmtId="49" fontId="0" fillId="0" borderId="0" xfId="0" applyNumberFormat="1"/>
    <xf numFmtId="0" fontId="2" fillId="9" borderId="0" xfId="0" applyFont="1" applyFill="1" applyAlignment="1">
      <alignment wrapText="1"/>
    </xf>
    <xf numFmtId="0" fontId="1" fillId="11" borderId="0" xfId="0" applyFont="1" applyFill="1"/>
    <xf numFmtId="0" fontId="0" fillId="12" borderId="0" xfId="0" applyFill="1"/>
    <xf numFmtId="0" fontId="4" fillId="0" borderId="2" xfId="0" applyFont="1" applyBorder="1"/>
    <xf numFmtId="0" fontId="4" fillId="0" borderId="5" xfId="0" applyFont="1" applyBorder="1"/>
    <xf numFmtId="0" fontId="4" fillId="11" borderId="5" xfId="0" applyFont="1" applyFill="1" applyBorder="1"/>
    <xf numFmtId="0" fontId="4" fillId="0" borderId="5" xfId="0" applyFont="1" applyBorder="1" applyAlignment="1">
      <alignment wrapText="1"/>
    </xf>
    <xf numFmtId="0" fontId="4" fillId="0" borderId="7" xfId="0" applyFont="1" applyBorder="1"/>
    <xf numFmtId="0" fontId="4" fillId="12" borderId="0" xfId="0" applyFont="1" applyFill="1" applyAlignment="1">
      <alignment wrapText="1"/>
    </xf>
    <xf numFmtId="0" fontId="0" fillId="0" borderId="4" xfId="0" applyBorder="1" applyAlignment="1">
      <alignment wrapText="1"/>
    </xf>
    <xf numFmtId="0" fontId="0" fillId="0" borderId="6" xfId="0" applyBorder="1" applyAlignment="1">
      <alignment wrapText="1"/>
    </xf>
    <xf numFmtId="0" fontId="0" fillId="11" borderId="6" xfId="0" applyFill="1" applyBorder="1" applyAlignment="1">
      <alignment wrapText="1"/>
    </xf>
    <xf numFmtId="0" fontId="0" fillId="0" borderId="9" xfId="0" applyBorder="1" applyAlignment="1">
      <alignment wrapText="1"/>
    </xf>
    <xf numFmtId="0" fontId="5" fillId="0" borderId="0" xfId="0" applyFont="1" applyAlignment="1">
      <alignment wrapText="1"/>
    </xf>
    <xf numFmtId="0" fontId="2" fillId="12" borderId="0" xfId="0" applyFont="1" applyFill="1" applyAlignment="1">
      <alignment wrapText="1"/>
    </xf>
    <xf numFmtId="0" fontId="0" fillId="0" borderId="3" xfId="0" applyBorder="1" applyAlignment="1">
      <alignment wrapText="1"/>
    </xf>
    <xf numFmtId="0" fontId="0" fillId="11" borderId="0" xfId="0" applyFill="1" applyAlignment="1">
      <alignment wrapText="1"/>
    </xf>
    <xf numFmtId="0" fontId="0" fillId="0" borderId="8" xfId="0" applyBorder="1" applyAlignment="1">
      <alignment wrapText="1"/>
    </xf>
    <xf numFmtId="0" fontId="0" fillId="6" borderId="1" xfId="0" applyFill="1" applyBorder="1" applyAlignment="1">
      <alignment horizontal="center" vertical="center"/>
    </xf>
    <xf numFmtId="0" fontId="0" fillId="0" borderId="0" xfId="0"/>
    <xf numFmtId="0" fontId="0" fillId="3" borderId="1" xfId="0" applyFill="1" applyBorder="1" applyAlignment="1">
      <alignment horizontal="center" vertical="center"/>
    </xf>
    <xf numFmtId="0" fontId="0" fillId="2" borderId="1" xfId="0" applyFill="1" applyBorder="1" applyAlignment="1">
      <alignment horizontal="center" vertical="center" wrapText="1"/>
    </xf>
    <xf numFmtId="0" fontId="0" fillId="0" borderId="0" xfId="0" applyAlignment="1">
      <alignment wrapText="1"/>
    </xf>
    <xf numFmtId="0" fontId="0" fillId="4" borderId="1" xfId="0" applyFill="1" applyBorder="1" applyAlignment="1">
      <alignment horizontal="center" vertical="center"/>
    </xf>
    <xf numFmtId="0" fontId="0" fillId="7" borderId="1" xfId="0" applyFill="1" applyBorder="1" applyAlignment="1">
      <alignment horizontal="center" vertical="center"/>
    </xf>
    <xf numFmtId="0" fontId="0" fillId="5" borderId="1" xfId="0"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P141"/>
  <sheetViews>
    <sheetView topLeftCell="A39" workbookViewId="0">
      <selection activeCell="A143" sqref="A143"/>
    </sheetView>
  </sheetViews>
  <sheetFormatPr defaultRowHeight="15" x14ac:dyDescent="0.25"/>
  <cols>
    <col min="1" max="1" width="78.140625" style="3" customWidth="1" collapsed="1"/>
    <col min="2" max="3" width="15.85546875" customWidth="1" collapsed="1"/>
    <col min="4" max="4" width="78.28515625" customWidth="1" collapsed="1"/>
    <col min="5" max="5" width="27.28515625" customWidth="1" collapsed="1"/>
    <col min="6" max="6" width="16" customWidth="1" collapsed="1"/>
    <col min="7" max="7" width="19.5703125" customWidth="1" collapsed="1"/>
    <col min="8" max="8" width="19.7109375" customWidth="1" collapsed="1"/>
    <col min="9" max="9" width="23.42578125" customWidth="1" collapsed="1"/>
    <col min="10" max="10" width="50.7109375" customWidth="1" collapsed="1"/>
    <col min="11" max="13" width="23.42578125" style="3" customWidth="1" collapsed="1"/>
    <col min="14" max="14" width="35.28515625" style="3" customWidth="1" collapsed="1"/>
    <col min="15" max="15" width="50.7109375" customWidth="1" collapsed="1"/>
    <col min="16" max="17" width="19.7109375" customWidth="1" collapsed="1"/>
    <col min="18" max="18" width="27.140625" style="3" customWidth="1" collapsed="1"/>
    <col min="19" max="19" width="19.7109375" customWidth="1"/>
    <col min="20" max="24" width="19.5703125" customWidth="1" collapsed="1"/>
    <col min="25" max="25" width="16" customWidth="1" collapsed="1"/>
    <col min="26" max="30" width="15.7109375" customWidth="1" collapsed="1"/>
    <col min="31" max="32" width="15.85546875" customWidth="1" collapsed="1"/>
    <col min="33" max="33" width="19.5703125" customWidth="1" collapsed="1"/>
    <col min="34" max="35" width="15.85546875" customWidth="1" collapsed="1"/>
    <col min="36" max="36" width="19.5703125" customWidth="1" collapsed="1"/>
    <col min="37" max="37" width="15.85546875" customWidth="1" collapsed="1"/>
    <col min="38" max="38" width="19.5703125" customWidth="1" collapsed="1"/>
    <col min="39" max="39" width="19.7109375" customWidth="1" collapsed="1"/>
    <col min="40" max="41" width="19.5703125" customWidth="1" collapsed="1"/>
    <col min="42" max="42" width="50.7109375" customWidth="1" collapsed="1"/>
  </cols>
  <sheetData>
    <row r="1" spans="1:42" x14ac:dyDescent="0.25">
      <c r="A1" s="27" t="s">
        <v>0</v>
      </c>
      <c r="B1" s="26"/>
      <c r="C1" s="26"/>
      <c r="D1" s="26"/>
      <c r="E1" s="26"/>
      <c r="F1" s="26"/>
      <c r="G1" s="26"/>
      <c r="H1" s="26"/>
      <c r="I1" s="26"/>
      <c r="J1" s="27"/>
      <c r="K1" s="28" t="s">
        <v>2</v>
      </c>
      <c r="L1" s="29"/>
      <c r="M1" s="28"/>
      <c r="N1" s="30" t="s">
        <v>3</v>
      </c>
      <c r="O1" s="26"/>
      <c r="P1" s="26"/>
      <c r="Q1" s="26"/>
      <c r="R1" s="26"/>
      <c r="S1" s="26"/>
      <c r="T1" s="26"/>
      <c r="U1" s="26"/>
      <c r="V1" s="26"/>
      <c r="W1" s="26"/>
      <c r="X1" s="26"/>
      <c r="Y1" s="30"/>
      <c r="Z1" s="31" t="s">
        <v>4</v>
      </c>
      <c r="AA1" s="26"/>
      <c r="AB1" s="26"/>
      <c r="AC1" s="26"/>
      <c r="AD1" s="26"/>
      <c r="AE1" s="31"/>
      <c r="AF1" s="32" t="s">
        <v>5</v>
      </c>
      <c r="AG1" s="26"/>
      <c r="AH1" s="26"/>
      <c r="AI1" s="26"/>
      <c r="AJ1" s="32"/>
      <c r="AK1" s="25" t="s">
        <v>6</v>
      </c>
      <c r="AL1" s="26"/>
      <c r="AM1" s="26"/>
      <c r="AN1" s="26"/>
      <c r="AO1" s="25"/>
      <c r="AP1" s="1" t="s">
        <v>7</v>
      </c>
    </row>
    <row r="2" spans="1:42" hidden="1" x14ac:dyDescent="0.25">
      <c r="A2" s="7" t="s">
        <v>8</v>
      </c>
      <c r="B2" s="2" t="s">
        <v>9</v>
      </c>
      <c r="C2" s="2" t="s">
        <v>10</v>
      </c>
      <c r="D2" s="2" t="s">
        <v>11</v>
      </c>
      <c r="E2" s="2" t="s">
        <v>12</v>
      </c>
      <c r="F2" s="2" t="s">
        <v>13</v>
      </c>
      <c r="G2" s="2" t="s">
        <v>14</v>
      </c>
      <c r="H2" s="2" t="s">
        <v>15</v>
      </c>
      <c r="I2" s="2" t="s">
        <v>16</v>
      </c>
      <c r="J2" s="2" t="s">
        <v>17</v>
      </c>
      <c r="K2" s="21" t="s">
        <v>18</v>
      </c>
      <c r="L2" s="21" t="s">
        <v>19</v>
      </c>
      <c r="M2" s="21" t="s">
        <v>20</v>
      </c>
      <c r="N2" s="7" t="s">
        <v>21</v>
      </c>
      <c r="O2" s="2" t="s">
        <v>22</v>
      </c>
      <c r="P2" s="2" t="s">
        <v>23</v>
      </c>
      <c r="Q2" s="2" t="s">
        <v>24</v>
      </c>
      <c r="R2" s="7" t="s">
        <v>25</v>
      </c>
      <c r="S2" s="8" t="s">
        <v>1860</v>
      </c>
      <c r="T2" s="2" t="s">
        <v>26</v>
      </c>
      <c r="U2" s="2" t="s">
        <v>27</v>
      </c>
      <c r="V2" s="2" t="s">
        <v>28</v>
      </c>
      <c r="W2" s="2" t="s">
        <v>29</v>
      </c>
      <c r="X2" s="2" t="s">
        <v>30</v>
      </c>
      <c r="Y2" s="2" t="s">
        <v>31</v>
      </c>
      <c r="Z2" s="2" t="s">
        <v>32</v>
      </c>
      <c r="AA2" s="2" t="s">
        <v>33</v>
      </c>
      <c r="AB2" s="2" t="s">
        <v>34</v>
      </c>
      <c r="AC2" s="2" t="s">
        <v>35</v>
      </c>
      <c r="AD2" s="2" t="s">
        <v>36</v>
      </c>
      <c r="AE2" s="2" t="s">
        <v>37</v>
      </c>
      <c r="AF2" s="2" t="s">
        <v>38</v>
      </c>
      <c r="AG2" s="2" t="s">
        <v>39</v>
      </c>
      <c r="AH2" s="2" t="s">
        <v>40</v>
      </c>
      <c r="AI2" s="2" t="s">
        <v>41</v>
      </c>
      <c r="AJ2" s="2" t="s">
        <v>42</v>
      </c>
      <c r="AK2" s="2" t="s">
        <v>43</v>
      </c>
      <c r="AL2" s="2" t="s">
        <v>44</v>
      </c>
      <c r="AM2" s="2" t="s">
        <v>45</v>
      </c>
      <c r="AN2" s="2" t="s">
        <v>46</v>
      </c>
      <c r="AO2" s="2" t="s">
        <v>47</v>
      </c>
      <c r="AP2" s="2" t="s">
        <v>48</v>
      </c>
    </row>
    <row r="3" spans="1:42" ht="409.5" hidden="1" x14ac:dyDescent="0.25">
      <c r="A3" s="3" t="s">
        <v>1466</v>
      </c>
      <c r="B3" t="s">
        <v>685</v>
      </c>
      <c r="C3" t="s">
        <v>1467</v>
      </c>
      <c r="D3" s="3" t="s">
        <v>1468</v>
      </c>
      <c r="E3" t="s">
        <v>1469</v>
      </c>
      <c r="F3" t="s">
        <v>1470</v>
      </c>
      <c r="G3" t="s">
        <v>1471</v>
      </c>
      <c r="H3" t="s">
        <v>55</v>
      </c>
      <c r="I3" t="s">
        <v>56</v>
      </c>
      <c r="J3" s="3" t="s">
        <v>1</v>
      </c>
      <c r="K3" s="3" t="s">
        <v>268</v>
      </c>
      <c r="L3" s="3" t="s">
        <v>1</v>
      </c>
      <c r="M3" s="3" t="s">
        <v>1</v>
      </c>
      <c r="N3" s="3" t="s">
        <v>1466</v>
      </c>
      <c r="O3" s="3" t="s">
        <v>1472</v>
      </c>
      <c r="P3" t="s">
        <v>1473</v>
      </c>
      <c r="Q3" t="s">
        <v>1474</v>
      </c>
      <c r="R3" s="3" t="s">
        <v>1475</v>
      </c>
      <c r="S3" t="str" cm="1">
        <f t="array" ref="S3">VLOOKUP(TRIM(R3),TRIM(RegionLookup!$B$2:$C$51),2,TRUE)</f>
        <v>4</v>
      </c>
      <c r="T3" t="s">
        <v>1476</v>
      </c>
      <c r="U3" t="s">
        <v>1477</v>
      </c>
      <c r="V3" t="s">
        <v>1</v>
      </c>
      <c r="W3" t="s">
        <v>1478</v>
      </c>
      <c r="X3" t="s">
        <v>1479</v>
      </c>
      <c r="Y3" t="s">
        <v>1480</v>
      </c>
      <c r="Z3" t="s">
        <v>1481</v>
      </c>
      <c r="AA3" t="s">
        <v>1</v>
      </c>
      <c r="AB3" t="s">
        <v>1</v>
      </c>
      <c r="AC3" t="s">
        <v>1</v>
      </c>
      <c r="AD3" t="s">
        <v>1</v>
      </c>
      <c r="AE3" t="s">
        <v>1481</v>
      </c>
      <c r="AF3" t="s">
        <v>1475</v>
      </c>
      <c r="AG3" t="s">
        <v>1</v>
      </c>
      <c r="AH3" t="s">
        <v>1482</v>
      </c>
      <c r="AI3" t="s">
        <v>75</v>
      </c>
      <c r="AJ3" t="s">
        <v>1483</v>
      </c>
      <c r="AK3" t="s">
        <v>1484</v>
      </c>
      <c r="AL3" t="s">
        <v>1485</v>
      </c>
      <c r="AM3" t="s">
        <v>1</v>
      </c>
      <c r="AN3" t="s">
        <v>1482</v>
      </c>
      <c r="AO3" t="s">
        <v>75</v>
      </c>
      <c r="AP3" s="3" t="s">
        <v>1486</v>
      </c>
    </row>
    <row r="4" spans="1:42" ht="330" hidden="1" x14ac:dyDescent="0.25">
      <c r="A4" s="3" t="s">
        <v>1498</v>
      </c>
      <c r="B4" t="s">
        <v>1499</v>
      </c>
      <c r="C4" t="s">
        <v>407</v>
      </c>
      <c r="D4" s="3" t="s">
        <v>1500</v>
      </c>
      <c r="E4" t="s">
        <v>1501</v>
      </c>
      <c r="F4" t="s">
        <v>1502</v>
      </c>
      <c r="G4" t="s">
        <v>1503</v>
      </c>
      <c r="H4" t="s">
        <v>55</v>
      </c>
      <c r="I4" t="s">
        <v>56</v>
      </c>
      <c r="J4" s="3" t="s">
        <v>1504</v>
      </c>
      <c r="K4" s="3" t="s">
        <v>121</v>
      </c>
      <c r="L4" s="3" t="s">
        <v>1</v>
      </c>
      <c r="M4" s="3" t="s">
        <v>1</v>
      </c>
      <c r="N4" s="3" t="s">
        <v>1505</v>
      </c>
      <c r="O4" s="3" t="s">
        <v>1506</v>
      </c>
      <c r="P4" t="s">
        <v>1507</v>
      </c>
      <c r="Q4" t="s">
        <v>1508</v>
      </c>
      <c r="R4" s="3" t="s">
        <v>1475</v>
      </c>
      <c r="S4" t="str" cm="1">
        <f t="array" ref="S4">VLOOKUP(TRIM(R4),TRIM(RegionLookup!$B$2:$C$51),2,TRUE)</f>
        <v>4</v>
      </c>
      <c r="T4" t="s">
        <v>1509</v>
      </c>
      <c r="U4" t="s">
        <v>1510</v>
      </c>
      <c r="V4" t="s">
        <v>1</v>
      </c>
      <c r="W4" t="s">
        <v>1478</v>
      </c>
      <c r="X4" t="s">
        <v>1479</v>
      </c>
      <c r="Y4" t="s">
        <v>1511</v>
      </c>
      <c r="Z4" t="s">
        <v>1512</v>
      </c>
      <c r="AA4" t="s">
        <v>1513</v>
      </c>
      <c r="AB4" t="s">
        <v>1514</v>
      </c>
      <c r="AC4" t="s">
        <v>1515</v>
      </c>
      <c r="AD4" t="s">
        <v>1516</v>
      </c>
      <c r="AE4" t="s">
        <v>1512</v>
      </c>
      <c r="AF4" t="s">
        <v>1475</v>
      </c>
      <c r="AG4" t="s">
        <v>1517</v>
      </c>
      <c r="AH4" t="s">
        <v>1518</v>
      </c>
      <c r="AI4" t="s">
        <v>75</v>
      </c>
      <c r="AJ4" t="s">
        <v>1519</v>
      </c>
      <c r="AK4" t="s">
        <v>1520</v>
      </c>
      <c r="AL4" t="s">
        <v>1521</v>
      </c>
      <c r="AM4" t="s">
        <v>1047</v>
      </c>
      <c r="AN4" t="s">
        <v>1518</v>
      </c>
      <c r="AO4" t="s">
        <v>115</v>
      </c>
      <c r="AP4" s="3" t="s">
        <v>1522</v>
      </c>
    </row>
    <row r="5" spans="1:42" ht="409.5" hidden="1" x14ac:dyDescent="0.25">
      <c r="A5" s="3" t="s">
        <v>1531</v>
      </c>
      <c r="B5" t="s">
        <v>1532</v>
      </c>
      <c r="C5" t="s">
        <v>51</v>
      </c>
      <c r="D5" s="3" t="s">
        <v>1533</v>
      </c>
      <c r="E5" t="s">
        <v>1534</v>
      </c>
      <c r="F5" t="s">
        <v>1</v>
      </c>
      <c r="G5" t="s">
        <v>1471</v>
      </c>
      <c r="H5" t="s">
        <v>55</v>
      </c>
      <c r="I5" t="s">
        <v>56</v>
      </c>
      <c r="J5" s="3" t="s">
        <v>1</v>
      </c>
      <c r="K5" s="3" t="s">
        <v>104</v>
      </c>
      <c r="L5" s="3" t="s">
        <v>1</v>
      </c>
      <c r="M5" s="3" t="s">
        <v>1</v>
      </c>
      <c r="N5" s="3" t="s">
        <v>1531</v>
      </c>
      <c r="O5" s="3" t="s">
        <v>1533</v>
      </c>
      <c r="P5" t="s">
        <v>1473</v>
      </c>
      <c r="Q5" t="s">
        <v>1474</v>
      </c>
      <c r="R5" s="3" t="s">
        <v>1475</v>
      </c>
      <c r="S5" t="str" cm="1">
        <f t="array" ref="S5">VLOOKUP(TRIM(R5),TRIM(RegionLookup!$B$2:$C$51),2,TRUE)</f>
        <v>4</v>
      </c>
      <c r="T5" t="s">
        <v>1476</v>
      </c>
      <c r="U5" t="s">
        <v>1477</v>
      </c>
      <c r="V5" t="s">
        <v>1</v>
      </c>
      <c r="W5" t="s">
        <v>1478</v>
      </c>
      <c r="X5" t="s">
        <v>1479</v>
      </c>
      <c r="Y5" t="s">
        <v>1480</v>
      </c>
      <c r="Z5" t="s">
        <v>1535</v>
      </c>
      <c r="AA5" t="s">
        <v>1</v>
      </c>
      <c r="AB5" t="s">
        <v>1</v>
      </c>
      <c r="AC5" t="s">
        <v>1</v>
      </c>
      <c r="AD5" t="s">
        <v>1</v>
      </c>
      <c r="AE5" t="s">
        <v>1535</v>
      </c>
      <c r="AF5" t="s">
        <v>1475</v>
      </c>
      <c r="AG5" t="s">
        <v>1</v>
      </c>
      <c r="AH5" t="s">
        <v>1</v>
      </c>
      <c r="AI5" t="s">
        <v>115</v>
      </c>
      <c r="AJ5" t="s">
        <v>1</v>
      </c>
      <c r="AK5" t="s">
        <v>1484</v>
      </c>
      <c r="AL5" t="s">
        <v>1485</v>
      </c>
      <c r="AM5" t="s">
        <v>1</v>
      </c>
      <c r="AN5" t="s">
        <v>1</v>
      </c>
      <c r="AO5" t="s">
        <v>75</v>
      </c>
      <c r="AP5" s="3" t="s">
        <v>1536</v>
      </c>
    </row>
    <row r="6" spans="1:42" ht="409.5" hidden="1" x14ac:dyDescent="0.25">
      <c r="A6" s="3" t="s">
        <v>1537</v>
      </c>
      <c r="B6" t="s">
        <v>1538</v>
      </c>
      <c r="C6" t="s">
        <v>1539</v>
      </c>
      <c r="D6" s="3" t="s">
        <v>1540</v>
      </c>
      <c r="E6" t="s">
        <v>1541</v>
      </c>
      <c r="F6" t="s">
        <v>1542</v>
      </c>
      <c r="G6" t="s">
        <v>1543</v>
      </c>
      <c r="H6" t="s">
        <v>153</v>
      </c>
      <c r="I6" t="s">
        <v>56</v>
      </c>
      <c r="J6" s="3" t="s">
        <v>1544</v>
      </c>
      <c r="K6" s="3" t="s">
        <v>84</v>
      </c>
      <c r="L6" s="3" t="s">
        <v>104</v>
      </c>
      <c r="M6" s="3" t="s">
        <v>1</v>
      </c>
      <c r="N6" s="3" t="s">
        <v>1545</v>
      </c>
      <c r="O6" s="3" t="s">
        <v>1546</v>
      </c>
      <c r="P6" t="s">
        <v>1547</v>
      </c>
      <c r="Q6" t="s">
        <v>1548</v>
      </c>
      <c r="R6" s="3" t="s">
        <v>1549</v>
      </c>
      <c r="S6" t="str" cm="1">
        <f t="array" ref="S6">VLOOKUP(TRIM(R6),TRIM(RegionLookup!$B$2:$C$51),2,TRUE)</f>
        <v>4</v>
      </c>
      <c r="T6" t="s">
        <v>1550</v>
      </c>
      <c r="U6" t="s">
        <v>1551</v>
      </c>
      <c r="V6" t="s">
        <v>1</v>
      </c>
      <c r="W6" t="s">
        <v>1552</v>
      </c>
      <c r="X6" t="s">
        <v>1553</v>
      </c>
      <c r="Y6" t="s">
        <v>1554</v>
      </c>
      <c r="Z6" t="s">
        <v>1555</v>
      </c>
      <c r="AA6" t="s">
        <v>1556</v>
      </c>
      <c r="AB6" t="s">
        <v>1557</v>
      </c>
      <c r="AC6" t="s">
        <v>1</v>
      </c>
      <c r="AD6" t="s">
        <v>1</v>
      </c>
      <c r="AE6" t="s">
        <v>1558</v>
      </c>
      <c r="AF6" t="s">
        <v>1</v>
      </c>
      <c r="AG6" t="s">
        <v>1</v>
      </c>
      <c r="AH6" t="s">
        <v>1</v>
      </c>
      <c r="AI6" t="s">
        <v>1</v>
      </c>
      <c r="AJ6" t="s">
        <v>1</v>
      </c>
      <c r="AK6" t="s">
        <v>1559</v>
      </c>
      <c r="AL6" t="s">
        <v>1560</v>
      </c>
      <c r="AM6" t="s">
        <v>163</v>
      </c>
      <c r="AN6" t="s">
        <v>1561</v>
      </c>
      <c r="AO6" t="s">
        <v>75</v>
      </c>
      <c r="AP6" s="3" t="s">
        <v>1562</v>
      </c>
    </row>
    <row r="7" spans="1:42" ht="409.5" x14ac:dyDescent="0.25">
      <c r="A7" s="3" t="s">
        <v>1680</v>
      </c>
      <c r="B7" t="s">
        <v>1681</v>
      </c>
      <c r="C7" t="s">
        <v>265</v>
      </c>
      <c r="D7" s="3" t="s">
        <v>1682</v>
      </c>
      <c r="E7" t="s">
        <v>1683</v>
      </c>
      <c r="F7" t="s">
        <v>1684</v>
      </c>
      <c r="G7" t="s">
        <v>1685</v>
      </c>
      <c r="H7" t="s">
        <v>55</v>
      </c>
      <c r="I7" t="s">
        <v>56</v>
      </c>
      <c r="J7" s="3" t="s">
        <v>1</v>
      </c>
      <c r="K7" s="3" t="s">
        <v>102</v>
      </c>
      <c r="L7" s="3" t="s">
        <v>59</v>
      </c>
      <c r="M7" s="3" t="s">
        <v>104</v>
      </c>
      <c r="N7" s="3" t="s">
        <v>1680</v>
      </c>
      <c r="O7" s="3" t="s">
        <v>1686</v>
      </c>
      <c r="P7" t="s">
        <v>1687</v>
      </c>
      <c r="Q7" t="s">
        <v>1688</v>
      </c>
      <c r="R7" s="3" t="s">
        <v>1689</v>
      </c>
      <c r="S7" t="str" cm="1">
        <f t="array" ref="S7">VLOOKUP(TRIM(R7),TRIM(RegionLookup!$B$2:$C$51),2,TRUE)</f>
        <v>1</v>
      </c>
      <c r="T7" t="s">
        <v>1690</v>
      </c>
      <c r="U7" t="s">
        <v>1691</v>
      </c>
      <c r="V7" t="s">
        <v>1</v>
      </c>
      <c r="W7" t="s">
        <v>1692</v>
      </c>
      <c r="X7" t="s">
        <v>1693</v>
      </c>
      <c r="Y7" t="s">
        <v>1694</v>
      </c>
      <c r="Z7" t="s">
        <v>1695</v>
      </c>
      <c r="AA7" t="s">
        <v>1696</v>
      </c>
      <c r="AB7" t="s">
        <v>1697</v>
      </c>
      <c r="AC7" t="s">
        <v>1698</v>
      </c>
      <c r="AD7" t="s">
        <v>1699</v>
      </c>
      <c r="AE7" t="s">
        <v>1</v>
      </c>
      <c r="AF7" t="s">
        <v>1700</v>
      </c>
      <c r="AG7" t="s">
        <v>1701</v>
      </c>
      <c r="AH7" t="s">
        <v>1702</v>
      </c>
      <c r="AI7" t="s">
        <v>75</v>
      </c>
      <c r="AJ7" t="s">
        <v>1</v>
      </c>
      <c r="AK7" t="s">
        <v>1703</v>
      </c>
      <c r="AL7" t="s">
        <v>1704</v>
      </c>
      <c r="AM7" t="s">
        <v>178</v>
      </c>
      <c r="AN7" t="s">
        <v>1702</v>
      </c>
      <c r="AO7" t="s">
        <v>75</v>
      </c>
      <c r="AP7" s="3" t="s">
        <v>1705</v>
      </c>
    </row>
    <row r="8" spans="1:42" ht="409.5" x14ac:dyDescent="0.25">
      <c r="A8" s="3" t="s">
        <v>1706</v>
      </c>
      <c r="B8" t="s">
        <v>1707</v>
      </c>
      <c r="C8" t="s">
        <v>1708</v>
      </c>
      <c r="D8" s="3" t="s">
        <v>1709</v>
      </c>
      <c r="E8" t="s">
        <v>1710</v>
      </c>
      <c r="F8" t="s">
        <v>1711</v>
      </c>
      <c r="G8" t="s">
        <v>1685</v>
      </c>
      <c r="H8" t="s">
        <v>55</v>
      </c>
      <c r="I8" t="s">
        <v>56</v>
      </c>
      <c r="J8" s="3" t="s">
        <v>1712</v>
      </c>
      <c r="K8" s="3" t="s">
        <v>132</v>
      </c>
      <c r="L8" s="3" t="s">
        <v>58</v>
      </c>
      <c r="M8" s="3" t="s">
        <v>1713</v>
      </c>
      <c r="N8" s="3" t="s">
        <v>1706</v>
      </c>
      <c r="O8" s="3" t="s">
        <v>1714</v>
      </c>
      <c r="P8" t="s">
        <v>1687</v>
      </c>
      <c r="Q8" t="s">
        <v>1688</v>
      </c>
      <c r="R8" s="3" t="s">
        <v>1689</v>
      </c>
      <c r="S8" t="str" cm="1">
        <f t="array" ref="S8">VLOOKUP(TRIM(R8),TRIM(RegionLookup!$B$2:$C$51),2,TRUE)</f>
        <v>1</v>
      </c>
      <c r="T8" t="s">
        <v>1690</v>
      </c>
      <c r="U8" t="s">
        <v>1691</v>
      </c>
      <c r="V8" t="s">
        <v>1</v>
      </c>
      <c r="W8" t="s">
        <v>1692</v>
      </c>
      <c r="X8" t="s">
        <v>1693</v>
      </c>
      <c r="Y8" t="s">
        <v>1694</v>
      </c>
      <c r="Z8" t="s">
        <v>1715</v>
      </c>
      <c r="AA8" t="s">
        <v>1</v>
      </c>
      <c r="AB8" t="s">
        <v>1</v>
      </c>
      <c r="AC8" t="s">
        <v>1</v>
      </c>
      <c r="AD8" t="s">
        <v>1</v>
      </c>
      <c r="AE8" t="s">
        <v>1716</v>
      </c>
      <c r="AF8" t="s">
        <v>1700</v>
      </c>
      <c r="AG8" t="s">
        <v>1717</v>
      </c>
      <c r="AH8" t="s">
        <v>1718</v>
      </c>
      <c r="AI8" t="s">
        <v>75</v>
      </c>
      <c r="AJ8" t="s">
        <v>1710</v>
      </c>
      <c r="AK8" t="s">
        <v>1719</v>
      </c>
      <c r="AL8" t="s">
        <v>1720</v>
      </c>
      <c r="AM8" t="s">
        <v>1</v>
      </c>
      <c r="AN8" t="s">
        <v>1718</v>
      </c>
      <c r="AO8" t="s">
        <v>115</v>
      </c>
      <c r="AP8" s="3" t="s">
        <v>1721</v>
      </c>
    </row>
    <row r="9" spans="1:42" ht="409.5" x14ac:dyDescent="0.25">
      <c r="A9" s="3" t="s">
        <v>1722</v>
      </c>
      <c r="B9" t="s">
        <v>1723</v>
      </c>
      <c r="C9" t="s">
        <v>1724</v>
      </c>
      <c r="D9" s="3" t="s">
        <v>1725</v>
      </c>
      <c r="E9" t="s">
        <v>1726</v>
      </c>
      <c r="F9" t="s">
        <v>101</v>
      </c>
      <c r="G9" t="s">
        <v>1685</v>
      </c>
      <c r="H9" t="s">
        <v>55</v>
      </c>
      <c r="I9" t="s">
        <v>56</v>
      </c>
      <c r="J9" s="3" t="s">
        <v>1727</v>
      </c>
      <c r="K9" s="3" t="s">
        <v>102</v>
      </c>
      <c r="L9" s="3" t="s">
        <v>448</v>
      </c>
      <c r="M9" s="3" t="s">
        <v>104</v>
      </c>
      <c r="N9" s="3" t="s">
        <v>1722</v>
      </c>
      <c r="O9" s="3" t="s">
        <v>1728</v>
      </c>
      <c r="P9" t="s">
        <v>1687</v>
      </c>
      <c r="Q9" t="s">
        <v>1688</v>
      </c>
      <c r="R9" s="3" t="s">
        <v>1689</v>
      </c>
      <c r="S9" t="str" cm="1">
        <f t="array" ref="S9">VLOOKUP(TRIM(R9),TRIM(RegionLookup!$B$2:$C$51),2,TRUE)</f>
        <v>1</v>
      </c>
      <c r="T9" t="s">
        <v>1690</v>
      </c>
      <c r="U9" t="s">
        <v>1691</v>
      </c>
      <c r="V9" t="s">
        <v>1</v>
      </c>
      <c r="W9" t="s">
        <v>1692</v>
      </c>
      <c r="X9" t="s">
        <v>1693</v>
      </c>
      <c r="Y9" t="s">
        <v>1694</v>
      </c>
      <c r="Z9" t="s">
        <v>1</v>
      </c>
      <c r="AA9" t="s">
        <v>1</v>
      </c>
      <c r="AB9" t="s">
        <v>1</v>
      </c>
      <c r="AC9" t="s">
        <v>1</v>
      </c>
      <c r="AD9" t="s">
        <v>1</v>
      </c>
      <c r="AE9" t="s">
        <v>1729</v>
      </c>
      <c r="AF9" t="s">
        <v>1730</v>
      </c>
      <c r="AG9" t="s">
        <v>1731</v>
      </c>
      <c r="AH9" t="s">
        <v>1732</v>
      </c>
      <c r="AI9" t="s">
        <v>75</v>
      </c>
      <c r="AJ9" t="s">
        <v>1726</v>
      </c>
      <c r="AK9" t="s">
        <v>1733</v>
      </c>
      <c r="AL9" t="s">
        <v>1734</v>
      </c>
      <c r="AM9" t="s">
        <v>1</v>
      </c>
      <c r="AN9" t="s">
        <v>1</v>
      </c>
      <c r="AO9" t="s">
        <v>115</v>
      </c>
      <c r="AP9" s="3" t="s">
        <v>1735</v>
      </c>
    </row>
    <row r="10" spans="1:42" ht="409.5" hidden="1" x14ac:dyDescent="0.25">
      <c r="A10" s="3" t="s">
        <v>1027</v>
      </c>
      <c r="B10" t="s">
        <v>1028</v>
      </c>
      <c r="C10" t="s">
        <v>576</v>
      </c>
      <c r="D10" s="3" t="s">
        <v>1029</v>
      </c>
      <c r="E10" t="s">
        <v>1030</v>
      </c>
      <c r="F10" t="s">
        <v>1031</v>
      </c>
      <c r="G10" t="s">
        <v>1032</v>
      </c>
      <c r="H10" t="s">
        <v>153</v>
      </c>
      <c r="I10" t="s">
        <v>56</v>
      </c>
      <c r="J10" s="3" t="s">
        <v>1</v>
      </c>
      <c r="K10" s="3" t="s">
        <v>84</v>
      </c>
      <c r="L10" s="3" t="s">
        <v>85</v>
      </c>
      <c r="M10" s="3" t="s">
        <v>204</v>
      </c>
      <c r="N10" s="3" t="s">
        <v>1033</v>
      </c>
      <c r="O10" s="3" t="s">
        <v>1034</v>
      </c>
      <c r="P10" t="s">
        <v>1035</v>
      </c>
      <c r="Q10" t="s">
        <v>1036</v>
      </c>
      <c r="R10" s="3" t="s">
        <v>1037</v>
      </c>
      <c r="S10" t="str" cm="1">
        <f t="array" ref="S10">VLOOKUP(TRIM(R10),TRIM(RegionLookup!$B$2:$C$51),2,TRUE)</f>
        <v>2</v>
      </c>
      <c r="T10" t="s">
        <v>1038</v>
      </c>
      <c r="U10" t="s">
        <v>1039</v>
      </c>
      <c r="W10" t="s">
        <v>1040</v>
      </c>
      <c r="X10" t="s">
        <v>1041</v>
      </c>
      <c r="Y10" t="s">
        <v>1042</v>
      </c>
      <c r="AF10" t="s">
        <v>1037</v>
      </c>
      <c r="AG10" t="s">
        <v>1043</v>
      </c>
      <c r="AH10" t="s">
        <v>1044</v>
      </c>
      <c r="AI10" t="s">
        <v>75</v>
      </c>
      <c r="AJ10" t="s">
        <v>1030</v>
      </c>
      <c r="AK10" t="s">
        <v>1045</v>
      </c>
      <c r="AL10" t="s">
        <v>1046</v>
      </c>
      <c r="AM10" t="s">
        <v>1047</v>
      </c>
      <c r="AN10" t="s">
        <v>1044</v>
      </c>
      <c r="AO10" t="s">
        <v>75</v>
      </c>
      <c r="AP10" s="3" t="s">
        <v>1048</v>
      </c>
    </row>
    <row r="11" spans="1:42" ht="409.5" hidden="1" x14ac:dyDescent="0.25">
      <c r="A11" s="3" t="s">
        <v>1049</v>
      </c>
      <c r="B11" t="s">
        <v>1050</v>
      </c>
      <c r="C11" t="s">
        <v>1051</v>
      </c>
      <c r="D11" s="3" t="s">
        <v>1052</v>
      </c>
      <c r="E11" t="s">
        <v>1053</v>
      </c>
      <c r="F11" t="s">
        <v>1054</v>
      </c>
      <c r="G11" t="s">
        <v>1055</v>
      </c>
      <c r="H11" t="s">
        <v>153</v>
      </c>
      <c r="I11" t="s">
        <v>56</v>
      </c>
      <c r="J11" s="3" t="s">
        <v>1</v>
      </c>
      <c r="K11" s="3" t="s">
        <v>103</v>
      </c>
      <c r="L11" s="3" t="s">
        <v>122</v>
      </c>
      <c r="M11" s="3" t="s">
        <v>155</v>
      </c>
      <c r="N11" s="3" t="s">
        <v>1056</v>
      </c>
      <c r="O11" s="3" t="s">
        <v>1057</v>
      </c>
      <c r="P11" t="s">
        <v>1035</v>
      </c>
      <c r="Q11" t="s">
        <v>1036</v>
      </c>
      <c r="R11" s="3" t="s">
        <v>1037</v>
      </c>
      <c r="S11" t="str" cm="1">
        <f t="array" ref="S11">VLOOKUP(TRIM(R11),TRIM(RegionLookup!$B$2:$C$51),2,TRUE)</f>
        <v>2</v>
      </c>
      <c r="T11" t="s">
        <v>1058</v>
      </c>
      <c r="U11" t="s">
        <v>1039</v>
      </c>
      <c r="W11" t="s">
        <v>1041</v>
      </c>
      <c r="X11" t="s">
        <v>1040</v>
      </c>
      <c r="Y11" t="s">
        <v>1059</v>
      </c>
      <c r="Z11" t="s">
        <v>1060</v>
      </c>
      <c r="AA11" t="s">
        <v>1061</v>
      </c>
      <c r="AB11" t="s">
        <v>1062</v>
      </c>
      <c r="AC11" t="s">
        <v>1063</v>
      </c>
      <c r="AD11" t="s">
        <v>1064</v>
      </c>
      <c r="AF11" t="s">
        <v>1037</v>
      </c>
      <c r="AG11" t="s">
        <v>1065</v>
      </c>
      <c r="AH11" t="s">
        <v>1066</v>
      </c>
      <c r="AI11" t="s">
        <v>75</v>
      </c>
      <c r="AJ11" t="s">
        <v>1053</v>
      </c>
      <c r="AK11" t="s">
        <v>1067</v>
      </c>
      <c r="AL11" t="s">
        <v>1068</v>
      </c>
      <c r="AM11" t="s">
        <v>163</v>
      </c>
      <c r="AN11" t="s">
        <v>1066</v>
      </c>
      <c r="AO11" t="s">
        <v>75</v>
      </c>
      <c r="AP11" s="3" t="s">
        <v>1069</v>
      </c>
    </row>
    <row r="12" spans="1:42" ht="409.5" hidden="1" x14ac:dyDescent="0.25">
      <c r="A12" s="3" t="s">
        <v>1140</v>
      </c>
      <c r="B12" t="s">
        <v>1141</v>
      </c>
      <c r="C12" t="s">
        <v>1142</v>
      </c>
      <c r="D12" s="3" t="s">
        <v>1143</v>
      </c>
      <c r="E12" t="s">
        <v>1144</v>
      </c>
      <c r="F12" t="s">
        <v>1145</v>
      </c>
      <c r="G12" t="s">
        <v>1146</v>
      </c>
      <c r="H12" t="s">
        <v>153</v>
      </c>
      <c r="I12" t="s">
        <v>56</v>
      </c>
      <c r="J12" s="3" t="s">
        <v>1</v>
      </c>
      <c r="K12" s="3" t="s">
        <v>102</v>
      </c>
      <c r="L12" s="3" t="s">
        <v>103</v>
      </c>
      <c r="M12" s="3" t="s">
        <v>104</v>
      </c>
      <c r="N12" s="3" t="s">
        <v>1140</v>
      </c>
      <c r="O12" s="3" t="s">
        <v>1147</v>
      </c>
      <c r="P12" t="s">
        <v>1035</v>
      </c>
      <c r="Q12" t="s">
        <v>1036</v>
      </c>
      <c r="R12" s="3" t="s">
        <v>1037</v>
      </c>
      <c r="S12" t="str" cm="1">
        <f t="array" ref="S12">VLOOKUP(TRIM(R12),TRIM(RegionLookup!$B$2:$C$51),2,TRUE)</f>
        <v>2</v>
      </c>
      <c r="T12" t="s">
        <v>1148</v>
      </c>
      <c r="U12" t="s">
        <v>1039</v>
      </c>
      <c r="W12" t="s">
        <v>1041</v>
      </c>
      <c r="X12" t="s">
        <v>1040</v>
      </c>
      <c r="Y12" t="s">
        <v>1042</v>
      </c>
      <c r="Z12" t="s">
        <v>1</v>
      </c>
      <c r="AF12" t="s">
        <v>1037</v>
      </c>
      <c r="AG12" t="s">
        <v>1149</v>
      </c>
      <c r="AH12" t="s">
        <v>1150</v>
      </c>
      <c r="AI12" t="s">
        <v>75</v>
      </c>
      <c r="AJ12" t="s">
        <v>1144</v>
      </c>
      <c r="AK12" t="s">
        <v>351</v>
      </c>
      <c r="AL12" t="s">
        <v>1151</v>
      </c>
      <c r="AM12" t="s">
        <v>73</v>
      </c>
      <c r="AN12" t="s">
        <v>1150</v>
      </c>
      <c r="AO12" t="s">
        <v>75</v>
      </c>
      <c r="AP12" s="3" t="s">
        <v>1152</v>
      </c>
    </row>
    <row r="13" spans="1:42" ht="409.5" hidden="1" x14ac:dyDescent="0.25">
      <c r="A13" s="3" t="s">
        <v>1153</v>
      </c>
      <c r="B13" t="s">
        <v>1154</v>
      </c>
      <c r="C13" t="s">
        <v>589</v>
      </c>
      <c r="D13" s="3" t="s">
        <v>1155</v>
      </c>
      <c r="E13" t="s">
        <v>1156</v>
      </c>
      <c r="F13" t="s">
        <v>1157</v>
      </c>
      <c r="G13" t="s">
        <v>1158</v>
      </c>
      <c r="H13" t="s">
        <v>153</v>
      </c>
      <c r="I13" t="s">
        <v>56</v>
      </c>
      <c r="J13" s="3" t="s">
        <v>1</v>
      </c>
      <c r="K13" s="3" t="s">
        <v>58</v>
      </c>
      <c r="L13" s="3" t="s">
        <v>269</v>
      </c>
      <c r="M13" s="3" t="s">
        <v>133</v>
      </c>
      <c r="N13" s="3" t="s">
        <v>1153</v>
      </c>
      <c r="O13" s="3" t="s">
        <v>1159</v>
      </c>
      <c r="P13" t="s">
        <v>1035</v>
      </c>
      <c r="Q13" t="s">
        <v>1036</v>
      </c>
      <c r="R13" s="3" t="s">
        <v>1037</v>
      </c>
      <c r="S13" t="str" cm="1">
        <f t="array" ref="S13">VLOOKUP(TRIM(R13),TRIM(RegionLookup!$B$2:$C$51),2,TRUE)</f>
        <v>2</v>
      </c>
      <c r="T13" t="s">
        <v>1148</v>
      </c>
      <c r="U13" t="s">
        <v>1039</v>
      </c>
      <c r="W13" t="s">
        <v>1041</v>
      </c>
      <c r="X13" t="s">
        <v>1040</v>
      </c>
      <c r="Y13" t="s">
        <v>1042</v>
      </c>
      <c r="AF13" t="s">
        <v>1037</v>
      </c>
      <c r="AG13" t="s">
        <v>1160</v>
      </c>
      <c r="AH13" t="s">
        <v>1161</v>
      </c>
      <c r="AI13" t="s">
        <v>75</v>
      </c>
      <c r="AJ13" t="s">
        <v>1156</v>
      </c>
      <c r="AK13" t="s">
        <v>1067</v>
      </c>
      <c r="AL13" t="s">
        <v>1162</v>
      </c>
      <c r="AM13" t="s">
        <v>426</v>
      </c>
      <c r="AN13" t="s">
        <v>1161</v>
      </c>
      <c r="AO13" t="s">
        <v>75</v>
      </c>
      <c r="AP13" s="3" t="s">
        <v>1163</v>
      </c>
    </row>
    <row r="14" spans="1:42" ht="409.5" hidden="1" x14ac:dyDescent="0.25">
      <c r="A14" s="3" t="s">
        <v>1324</v>
      </c>
      <c r="B14" t="s">
        <v>1325</v>
      </c>
      <c r="C14" t="s">
        <v>1326</v>
      </c>
      <c r="D14" s="3" t="s">
        <v>1327</v>
      </c>
      <c r="E14" t="s">
        <v>1328</v>
      </c>
      <c r="F14" t="s">
        <v>1329</v>
      </c>
      <c r="G14" t="s">
        <v>1330</v>
      </c>
      <c r="H14" t="s">
        <v>55</v>
      </c>
      <c r="I14" t="s">
        <v>56</v>
      </c>
      <c r="J14" s="3" t="s">
        <v>1331</v>
      </c>
      <c r="K14" s="3" t="s">
        <v>84</v>
      </c>
      <c r="L14" s="3" t="s">
        <v>269</v>
      </c>
      <c r="M14" s="3" t="s">
        <v>60</v>
      </c>
      <c r="N14" s="3" t="s">
        <v>1324</v>
      </c>
      <c r="O14" s="3" t="s">
        <v>1331</v>
      </c>
      <c r="P14" t="s">
        <v>1332</v>
      </c>
      <c r="Q14" t="s">
        <v>1333</v>
      </c>
      <c r="R14" s="3" t="s">
        <v>1334</v>
      </c>
      <c r="S14" t="str" cm="1">
        <f t="array" ref="S14">VLOOKUP(TRIM(R14),TRIM(RegionLookup!$B$2:$C$51),2,TRUE)</f>
        <v>2</v>
      </c>
      <c r="T14" t="s">
        <v>1335</v>
      </c>
      <c r="U14" t="s">
        <v>1336</v>
      </c>
      <c r="V14" t="s">
        <v>1337</v>
      </c>
      <c r="W14" t="s">
        <v>1338</v>
      </c>
      <c r="X14" t="s">
        <v>1339</v>
      </c>
      <c r="Y14" t="s">
        <v>1340</v>
      </c>
      <c r="Z14" t="s">
        <v>1341</v>
      </c>
      <c r="AF14" t="s">
        <v>1342</v>
      </c>
      <c r="AG14" t="s">
        <v>1</v>
      </c>
      <c r="AH14" t="s">
        <v>1343</v>
      </c>
      <c r="AI14" t="s">
        <v>115</v>
      </c>
      <c r="AJ14" t="s">
        <v>1344</v>
      </c>
      <c r="AK14" t="s">
        <v>1345</v>
      </c>
      <c r="AL14" t="s">
        <v>1346</v>
      </c>
      <c r="AM14" t="s">
        <v>73</v>
      </c>
      <c r="AN14" t="s">
        <v>1343</v>
      </c>
      <c r="AO14" t="s">
        <v>115</v>
      </c>
      <c r="AP14" s="3" t="s">
        <v>1331</v>
      </c>
    </row>
    <row r="15" spans="1:42" ht="409.5" hidden="1" x14ac:dyDescent="0.25">
      <c r="A15" s="3" t="s">
        <v>1402</v>
      </c>
      <c r="B15" t="s">
        <v>1403</v>
      </c>
      <c r="C15" t="s">
        <v>1404</v>
      </c>
      <c r="D15" s="3" t="s">
        <v>1405</v>
      </c>
      <c r="E15" t="s">
        <v>1406</v>
      </c>
      <c r="F15" t="s">
        <v>579</v>
      </c>
      <c r="G15" t="s">
        <v>1407</v>
      </c>
      <c r="H15" t="s">
        <v>55</v>
      </c>
      <c r="I15" t="s">
        <v>56</v>
      </c>
      <c r="J15" s="3" t="s">
        <v>1</v>
      </c>
      <c r="K15" s="3" t="s">
        <v>84</v>
      </c>
      <c r="L15" s="3" t="s">
        <v>102</v>
      </c>
      <c r="M15" s="3" t="s">
        <v>121</v>
      </c>
      <c r="N15" s="3" t="s">
        <v>1402</v>
      </c>
      <c r="O15" s="3" t="s">
        <v>1408</v>
      </c>
      <c r="P15" t="s">
        <v>1332</v>
      </c>
      <c r="Q15" t="s">
        <v>1333</v>
      </c>
      <c r="R15" s="3" t="s">
        <v>1334</v>
      </c>
      <c r="S15" t="str" cm="1">
        <f t="array" ref="S15">VLOOKUP(TRIM(R15),TRIM(RegionLookup!$B$2:$C$51),2,TRUE)</f>
        <v>2</v>
      </c>
      <c r="T15" t="s">
        <v>1409</v>
      </c>
      <c r="U15" t="s">
        <v>1336</v>
      </c>
      <c r="V15" t="s">
        <v>1337</v>
      </c>
      <c r="W15" t="s">
        <v>1338</v>
      </c>
      <c r="X15" t="s">
        <v>1339</v>
      </c>
      <c r="Y15" t="s">
        <v>1340</v>
      </c>
      <c r="Z15" t="s">
        <v>1410</v>
      </c>
      <c r="AF15" t="s">
        <v>1342</v>
      </c>
      <c r="AG15" t="s">
        <v>1</v>
      </c>
      <c r="AH15" t="s">
        <v>1411</v>
      </c>
      <c r="AI15" t="s">
        <v>115</v>
      </c>
      <c r="AJ15" t="s">
        <v>1406</v>
      </c>
      <c r="AK15" t="s">
        <v>1412</v>
      </c>
      <c r="AL15" t="s">
        <v>1413</v>
      </c>
      <c r="AM15" t="s">
        <v>73</v>
      </c>
      <c r="AN15" t="s">
        <v>1411</v>
      </c>
      <c r="AO15" t="s">
        <v>115</v>
      </c>
      <c r="AP15" s="3" t="s">
        <v>1408</v>
      </c>
    </row>
    <row r="16" spans="1:42" ht="409.5" hidden="1" x14ac:dyDescent="0.25">
      <c r="A16" s="3" t="s">
        <v>1414</v>
      </c>
      <c r="B16" t="s">
        <v>1415</v>
      </c>
      <c r="C16" t="s">
        <v>1416</v>
      </c>
      <c r="D16" s="3" t="s">
        <v>1417</v>
      </c>
      <c r="E16" t="s">
        <v>1418</v>
      </c>
      <c r="F16" t="s">
        <v>1419</v>
      </c>
      <c r="G16" t="s">
        <v>1420</v>
      </c>
      <c r="H16" t="s">
        <v>55</v>
      </c>
      <c r="I16" t="s">
        <v>56</v>
      </c>
      <c r="J16" s="3" t="s">
        <v>1</v>
      </c>
      <c r="K16" s="3" t="s">
        <v>104</v>
      </c>
      <c r="L16" s="3" t="s">
        <v>154</v>
      </c>
      <c r="M16" s="3" t="s">
        <v>133</v>
      </c>
      <c r="N16" s="3" t="s">
        <v>1421</v>
      </c>
      <c r="O16" s="3" t="s">
        <v>1422</v>
      </c>
      <c r="P16" t="s">
        <v>1332</v>
      </c>
      <c r="Q16" t="s">
        <v>1333</v>
      </c>
      <c r="R16" s="3" t="s">
        <v>1334</v>
      </c>
      <c r="S16" t="str" cm="1">
        <f t="array" ref="S16">VLOOKUP(TRIM(R16),TRIM(RegionLookup!$B$2:$C$51),2,TRUE)</f>
        <v>2</v>
      </c>
      <c r="T16" t="s">
        <v>1409</v>
      </c>
      <c r="U16" t="s">
        <v>1336</v>
      </c>
      <c r="V16" t="s">
        <v>1337</v>
      </c>
      <c r="W16" t="s">
        <v>1338</v>
      </c>
      <c r="X16" t="s">
        <v>1339</v>
      </c>
      <c r="Y16" t="s">
        <v>1340</v>
      </c>
      <c r="Z16" t="s">
        <v>1423</v>
      </c>
      <c r="AF16" t="s">
        <v>1342</v>
      </c>
      <c r="AG16" t="s">
        <v>1</v>
      </c>
      <c r="AH16" t="s">
        <v>1424</v>
      </c>
      <c r="AI16" t="s">
        <v>115</v>
      </c>
      <c r="AJ16" t="s">
        <v>1418</v>
      </c>
      <c r="AK16" t="s">
        <v>1345</v>
      </c>
      <c r="AL16" t="s">
        <v>1425</v>
      </c>
      <c r="AM16" t="s">
        <v>73</v>
      </c>
      <c r="AN16" t="s">
        <v>1424</v>
      </c>
      <c r="AO16" t="s">
        <v>115</v>
      </c>
      <c r="AP16" s="3" t="s">
        <v>1426</v>
      </c>
    </row>
    <row r="17" spans="1:42" ht="409.5" hidden="1" x14ac:dyDescent="0.25">
      <c r="A17" s="3" t="s">
        <v>1427</v>
      </c>
      <c r="B17" t="s">
        <v>1428</v>
      </c>
      <c r="C17" t="s">
        <v>1429</v>
      </c>
      <c r="D17" s="3" t="s">
        <v>1430</v>
      </c>
      <c r="E17" t="s">
        <v>1431</v>
      </c>
      <c r="F17" t="s">
        <v>1432</v>
      </c>
      <c r="G17" t="s">
        <v>1330</v>
      </c>
      <c r="H17" t="s">
        <v>55</v>
      </c>
      <c r="I17" t="s">
        <v>56</v>
      </c>
      <c r="J17" s="3" t="s">
        <v>1</v>
      </c>
      <c r="K17" s="3" t="s">
        <v>84</v>
      </c>
      <c r="L17" s="3" t="s">
        <v>104</v>
      </c>
      <c r="M17" s="3" t="s">
        <v>154</v>
      </c>
      <c r="N17" s="3" t="s">
        <v>1433</v>
      </c>
      <c r="O17" s="3" t="s">
        <v>1434</v>
      </c>
      <c r="P17" t="s">
        <v>1332</v>
      </c>
      <c r="Q17" t="s">
        <v>1333</v>
      </c>
      <c r="R17" s="3" t="s">
        <v>1334</v>
      </c>
      <c r="S17" t="str" cm="1">
        <f t="array" ref="S17">VLOOKUP(TRIM(R17),TRIM(RegionLookup!$B$2:$C$51),2,TRUE)</f>
        <v>2</v>
      </c>
      <c r="T17" t="s">
        <v>1409</v>
      </c>
      <c r="U17" t="s">
        <v>1336</v>
      </c>
      <c r="V17" t="s">
        <v>1337</v>
      </c>
      <c r="W17" t="s">
        <v>1338</v>
      </c>
      <c r="X17" t="s">
        <v>1339</v>
      </c>
      <c r="Y17" t="s">
        <v>1340</v>
      </c>
      <c r="Z17" t="s">
        <v>1435</v>
      </c>
      <c r="AF17" t="s">
        <v>1342</v>
      </c>
      <c r="AG17" t="s">
        <v>1</v>
      </c>
      <c r="AH17" t="s">
        <v>1436</v>
      </c>
      <c r="AI17" t="s">
        <v>115</v>
      </c>
      <c r="AJ17" t="s">
        <v>1431</v>
      </c>
      <c r="AK17" t="s">
        <v>1345</v>
      </c>
      <c r="AL17" t="s">
        <v>1437</v>
      </c>
      <c r="AM17" t="s">
        <v>73</v>
      </c>
      <c r="AN17" t="s">
        <v>1436</v>
      </c>
      <c r="AO17" t="s">
        <v>115</v>
      </c>
      <c r="AP17" s="3" t="s">
        <v>1438</v>
      </c>
    </row>
    <row r="18" spans="1:42" ht="409.5" hidden="1" x14ac:dyDescent="0.25">
      <c r="A18" s="3" t="s">
        <v>1070</v>
      </c>
      <c r="B18" t="s">
        <v>1071</v>
      </c>
      <c r="C18" t="s">
        <v>1072</v>
      </c>
      <c r="D18" s="3" t="s">
        <v>1073</v>
      </c>
      <c r="E18" t="s">
        <v>1074</v>
      </c>
      <c r="F18" t="s">
        <v>1075</v>
      </c>
      <c r="G18" t="s">
        <v>1076</v>
      </c>
      <c r="H18" t="s">
        <v>55</v>
      </c>
      <c r="I18" t="s">
        <v>56</v>
      </c>
      <c r="J18" s="3" t="s">
        <v>1</v>
      </c>
      <c r="K18" s="3" t="s">
        <v>132</v>
      </c>
      <c r="L18" s="3" t="s">
        <v>58</v>
      </c>
      <c r="M18" s="3" t="s">
        <v>60</v>
      </c>
      <c r="N18" s="3" t="s">
        <v>1077</v>
      </c>
      <c r="O18" s="3" t="s">
        <v>1078</v>
      </c>
      <c r="P18" t="s">
        <v>1079</v>
      </c>
      <c r="Q18" t="s">
        <v>1080</v>
      </c>
      <c r="R18" s="3" t="s">
        <v>1081</v>
      </c>
      <c r="S18" t="str" cm="1">
        <f t="array" ref="S18">VLOOKUP(TRIM(R18),TRIM(RegionLookup!$B$2:$C$51),2,TRUE)</f>
        <v>4</v>
      </c>
      <c r="T18" t="s">
        <v>1082</v>
      </c>
      <c r="U18" t="s">
        <v>1083</v>
      </c>
      <c r="W18" t="s">
        <v>1084</v>
      </c>
      <c r="X18" t="s">
        <v>1085</v>
      </c>
      <c r="Y18" t="s">
        <v>1086</v>
      </c>
      <c r="Z18" t="s">
        <v>1</v>
      </c>
      <c r="AE18" t="s">
        <v>1087</v>
      </c>
      <c r="AF18" t="s">
        <v>1081</v>
      </c>
      <c r="AG18" t="s">
        <v>1</v>
      </c>
      <c r="AH18" t="s">
        <v>1088</v>
      </c>
      <c r="AI18" t="s">
        <v>75</v>
      </c>
      <c r="AJ18" t="s">
        <v>1074</v>
      </c>
      <c r="AK18" t="s">
        <v>1089</v>
      </c>
      <c r="AL18" t="s">
        <v>1090</v>
      </c>
      <c r="AM18" t="s">
        <v>73</v>
      </c>
      <c r="AN18" t="s">
        <v>1088</v>
      </c>
      <c r="AO18" t="s">
        <v>75</v>
      </c>
      <c r="AP18" s="3" t="s">
        <v>1091</v>
      </c>
    </row>
    <row r="19" spans="1:42" ht="409.5" hidden="1" x14ac:dyDescent="0.25">
      <c r="A19" s="3" t="s">
        <v>1107</v>
      </c>
      <c r="B19" t="s">
        <v>1108</v>
      </c>
      <c r="C19" t="s">
        <v>804</v>
      </c>
      <c r="D19" s="3" t="s">
        <v>1109</v>
      </c>
      <c r="E19" t="s">
        <v>1110</v>
      </c>
      <c r="F19" t="s">
        <v>1111</v>
      </c>
      <c r="G19" t="s">
        <v>1112</v>
      </c>
      <c r="H19" t="s">
        <v>241</v>
      </c>
      <c r="I19" t="s">
        <v>56</v>
      </c>
      <c r="J19" s="3" t="s">
        <v>1</v>
      </c>
      <c r="K19" s="3" t="s">
        <v>58</v>
      </c>
      <c r="L19" s="3" t="s">
        <v>85</v>
      </c>
      <c r="M19" s="3" t="s">
        <v>268</v>
      </c>
      <c r="N19" s="3" t="s">
        <v>1113</v>
      </c>
      <c r="O19" s="3" t="s">
        <v>1114</v>
      </c>
      <c r="P19" t="s">
        <v>1079</v>
      </c>
      <c r="Q19" t="s">
        <v>1080</v>
      </c>
      <c r="R19" s="3" t="s">
        <v>1081</v>
      </c>
      <c r="S19" t="str" cm="1">
        <f t="array" ref="S19">VLOOKUP(TRIM(R19),TRIM(RegionLookup!$B$2:$C$51),2,TRUE)</f>
        <v>4</v>
      </c>
      <c r="T19" t="s">
        <v>1082</v>
      </c>
      <c r="U19" t="s">
        <v>1083</v>
      </c>
      <c r="W19" t="s">
        <v>1084</v>
      </c>
      <c r="X19" t="s">
        <v>1085</v>
      </c>
      <c r="Y19" t="s">
        <v>1086</v>
      </c>
      <c r="AE19" t="s">
        <v>1115</v>
      </c>
      <c r="AF19" t="s">
        <v>1081</v>
      </c>
      <c r="AG19" t="s">
        <v>1</v>
      </c>
      <c r="AH19" t="s">
        <v>1116</v>
      </c>
      <c r="AI19" t="s">
        <v>75</v>
      </c>
      <c r="AJ19" t="s">
        <v>1110</v>
      </c>
      <c r="AK19" t="s">
        <v>1089</v>
      </c>
      <c r="AL19" t="s">
        <v>1117</v>
      </c>
      <c r="AM19" t="s">
        <v>73</v>
      </c>
      <c r="AN19" t="s">
        <v>1118</v>
      </c>
      <c r="AO19" t="s">
        <v>75</v>
      </c>
      <c r="AP19" s="3" t="s">
        <v>1119</v>
      </c>
    </row>
    <row r="20" spans="1:42" ht="255" hidden="1" x14ac:dyDescent="0.25">
      <c r="A20" s="3" t="s">
        <v>1785</v>
      </c>
      <c r="B20" t="s">
        <v>457</v>
      </c>
      <c r="C20" t="s">
        <v>199</v>
      </c>
      <c r="D20" s="3" t="s">
        <v>1786</v>
      </c>
      <c r="E20" t="s">
        <v>1787</v>
      </c>
      <c r="F20" t="s">
        <v>1788</v>
      </c>
      <c r="G20" t="s">
        <v>1789</v>
      </c>
      <c r="H20" t="s">
        <v>55</v>
      </c>
      <c r="I20" t="s">
        <v>56</v>
      </c>
      <c r="J20" s="3" t="s">
        <v>1</v>
      </c>
      <c r="K20" s="3" t="s">
        <v>102</v>
      </c>
      <c r="L20" s="3" t="s">
        <v>122</v>
      </c>
      <c r="M20" s="3" t="s">
        <v>1</v>
      </c>
      <c r="N20" s="3" t="s">
        <v>1785</v>
      </c>
      <c r="O20" s="3" t="s">
        <v>1790</v>
      </c>
      <c r="P20" t="s">
        <v>1791</v>
      </c>
      <c r="Q20" t="s">
        <v>1792</v>
      </c>
      <c r="R20" s="3" t="s">
        <v>1793</v>
      </c>
      <c r="S20" t="str" cm="1">
        <f t="array" ref="S20">VLOOKUP(TRIM(R20),TRIM(RegionLookup!$B$2:$C$51),2,TRUE)</f>
        <v>3</v>
      </c>
      <c r="T20" t="s">
        <v>1794</v>
      </c>
      <c r="U20" t="s">
        <v>1795</v>
      </c>
      <c r="V20" t="s">
        <v>1</v>
      </c>
      <c r="W20" t="s">
        <v>1796</v>
      </c>
      <c r="X20" t="s">
        <v>1797</v>
      </c>
      <c r="Y20" t="s">
        <v>1798</v>
      </c>
      <c r="Z20" t="s">
        <v>1799</v>
      </c>
      <c r="AA20" t="s">
        <v>1</v>
      </c>
      <c r="AB20" t="s">
        <v>1</v>
      </c>
      <c r="AC20" t="s">
        <v>1</v>
      </c>
      <c r="AD20" t="s">
        <v>1</v>
      </c>
      <c r="AE20" t="s">
        <v>1800</v>
      </c>
      <c r="AF20" t="s">
        <v>1793</v>
      </c>
      <c r="AG20" t="s">
        <v>1801</v>
      </c>
      <c r="AH20" t="s">
        <v>1802</v>
      </c>
      <c r="AI20" t="s">
        <v>115</v>
      </c>
      <c r="AJ20" t="s">
        <v>1787</v>
      </c>
      <c r="AK20" t="s">
        <v>1803</v>
      </c>
      <c r="AL20" t="s">
        <v>1804</v>
      </c>
      <c r="AM20" t="s">
        <v>163</v>
      </c>
      <c r="AN20" t="s">
        <v>1</v>
      </c>
      <c r="AO20" t="s">
        <v>75</v>
      </c>
      <c r="AP20" s="3" t="s">
        <v>1805</v>
      </c>
    </row>
    <row r="21" spans="1:42" ht="375" hidden="1" x14ac:dyDescent="0.25">
      <c r="A21" s="3" t="s">
        <v>1806</v>
      </c>
      <c r="B21" t="s">
        <v>326</v>
      </c>
      <c r="C21" t="s">
        <v>1807</v>
      </c>
      <c r="D21" s="3" t="s">
        <v>1808</v>
      </c>
      <c r="E21" t="s">
        <v>1809</v>
      </c>
      <c r="F21" t="s">
        <v>1810</v>
      </c>
      <c r="G21" t="s">
        <v>1789</v>
      </c>
      <c r="H21" t="s">
        <v>55</v>
      </c>
      <c r="I21" t="s">
        <v>56</v>
      </c>
      <c r="J21" s="3" t="s">
        <v>1811</v>
      </c>
      <c r="K21" s="3" t="s">
        <v>121</v>
      </c>
      <c r="L21" s="3" t="s">
        <v>1</v>
      </c>
      <c r="M21" s="3" t="s">
        <v>1</v>
      </c>
      <c r="N21" s="3" t="s">
        <v>1806</v>
      </c>
      <c r="O21" s="3" t="s">
        <v>1812</v>
      </c>
      <c r="P21" t="s">
        <v>1791</v>
      </c>
      <c r="Q21" t="s">
        <v>1792</v>
      </c>
      <c r="R21" s="3" t="s">
        <v>1793</v>
      </c>
      <c r="S21" t="str" cm="1">
        <f t="array" ref="S21">VLOOKUP(TRIM(R21),TRIM(RegionLookup!$B$2:$C$51),2,TRUE)</f>
        <v>3</v>
      </c>
      <c r="T21" t="s">
        <v>1794</v>
      </c>
      <c r="U21" t="s">
        <v>1795</v>
      </c>
      <c r="V21" t="s">
        <v>1</v>
      </c>
      <c r="W21" t="s">
        <v>1796</v>
      </c>
      <c r="X21" t="s">
        <v>1797</v>
      </c>
      <c r="Y21" t="s">
        <v>1798</v>
      </c>
      <c r="Z21" t="s">
        <v>1813</v>
      </c>
      <c r="AA21" t="s">
        <v>1</v>
      </c>
      <c r="AB21" t="s">
        <v>1</v>
      </c>
      <c r="AC21" t="s">
        <v>1</v>
      </c>
      <c r="AD21" t="s">
        <v>1</v>
      </c>
      <c r="AE21" t="s">
        <v>1814</v>
      </c>
      <c r="AF21" t="s">
        <v>1793</v>
      </c>
      <c r="AG21" t="s">
        <v>1801</v>
      </c>
      <c r="AH21" t="s">
        <v>1815</v>
      </c>
      <c r="AI21" t="s">
        <v>115</v>
      </c>
      <c r="AJ21" t="s">
        <v>1816</v>
      </c>
      <c r="AK21" t="s">
        <v>1817</v>
      </c>
      <c r="AL21" t="s">
        <v>1818</v>
      </c>
      <c r="AM21" t="s">
        <v>73</v>
      </c>
      <c r="AN21" t="s">
        <v>73</v>
      </c>
      <c r="AO21" t="s">
        <v>75</v>
      </c>
      <c r="AP21" s="3" t="s">
        <v>1819</v>
      </c>
    </row>
    <row r="22" spans="1:42" ht="375" hidden="1" x14ac:dyDescent="0.25">
      <c r="A22" s="3" t="s">
        <v>1820</v>
      </c>
      <c r="B22" t="s">
        <v>1821</v>
      </c>
      <c r="C22" t="s">
        <v>117</v>
      </c>
      <c r="D22" s="3" t="s">
        <v>1822</v>
      </c>
      <c r="E22" t="s">
        <v>1823</v>
      </c>
      <c r="F22" t="s">
        <v>1824</v>
      </c>
      <c r="G22" t="s">
        <v>1789</v>
      </c>
      <c r="H22" t="s">
        <v>55</v>
      </c>
      <c r="I22" t="s">
        <v>56</v>
      </c>
      <c r="J22" s="3" t="s">
        <v>1</v>
      </c>
      <c r="K22" s="3" t="s">
        <v>102</v>
      </c>
      <c r="L22" s="3" t="s">
        <v>103</v>
      </c>
      <c r="M22" s="3" t="s">
        <v>1</v>
      </c>
      <c r="N22" s="3" t="s">
        <v>1820</v>
      </c>
      <c r="O22" s="3" t="s">
        <v>1825</v>
      </c>
      <c r="P22" t="s">
        <v>1791</v>
      </c>
      <c r="Q22" t="s">
        <v>1792</v>
      </c>
      <c r="R22" s="3" t="s">
        <v>1793</v>
      </c>
      <c r="S22" t="str" cm="1">
        <f t="array" ref="S22">VLOOKUP(TRIM(R22),TRIM(RegionLookup!$B$2:$C$51),2,TRUE)</f>
        <v>3</v>
      </c>
      <c r="T22" t="s">
        <v>1794</v>
      </c>
      <c r="U22" t="s">
        <v>1795</v>
      </c>
      <c r="V22" t="s">
        <v>1</v>
      </c>
      <c r="W22" t="s">
        <v>1796</v>
      </c>
      <c r="X22" t="s">
        <v>1797</v>
      </c>
      <c r="Y22" t="s">
        <v>1798</v>
      </c>
      <c r="Z22" t="s">
        <v>1826</v>
      </c>
      <c r="AA22" t="s">
        <v>1827</v>
      </c>
      <c r="AB22" t="s">
        <v>1</v>
      </c>
      <c r="AC22" t="s">
        <v>1</v>
      </c>
      <c r="AD22" t="s">
        <v>1</v>
      </c>
      <c r="AE22" t="s">
        <v>1828</v>
      </c>
      <c r="AF22" t="s">
        <v>1793</v>
      </c>
      <c r="AG22" t="s">
        <v>1801</v>
      </c>
      <c r="AH22" t="s">
        <v>73</v>
      </c>
      <c r="AI22" t="s">
        <v>115</v>
      </c>
      <c r="AJ22" t="s">
        <v>1829</v>
      </c>
      <c r="AK22" t="s">
        <v>1830</v>
      </c>
      <c r="AL22" t="s">
        <v>1831</v>
      </c>
      <c r="AM22" t="s">
        <v>147</v>
      </c>
      <c r="AN22" t="s">
        <v>1</v>
      </c>
      <c r="AO22" t="s">
        <v>75</v>
      </c>
      <c r="AP22" s="3" t="s">
        <v>1832</v>
      </c>
    </row>
    <row r="23" spans="1:42" ht="409.5" hidden="1" x14ac:dyDescent="0.25">
      <c r="A23" s="3" t="s">
        <v>826</v>
      </c>
      <c r="B23" t="s">
        <v>827</v>
      </c>
      <c r="C23" t="s">
        <v>530</v>
      </c>
      <c r="D23" s="3" t="s">
        <v>828</v>
      </c>
      <c r="E23" t="s">
        <v>829</v>
      </c>
      <c r="F23" t="s">
        <v>830</v>
      </c>
      <c r="G23" t="s">
        <v>1</v>
      </c>
      <c r="H23" t="s">
        <v>55</v>
      </c>
      <c r="I23" t="s">
        <v>56</v>
      </c>
      <c r="J23" s="3" t="s">
        <v>831</v>
      </c>
      <c r="K23" s="3" t="s">
        <v>84</v>
      </c>
      <c r="L23" s="3" t="s">
        <v>85</v>
      </c>
      <c r="M23" s="3" t="s">
        <v>520</v>
      </c>
      <c r="N23" s="3" t="s">
        <v>832</v>
      </c>
      <c r="O23" s="3" t="s">
        <v>833</v>
      </c>
      <c r="P23" t="s">
        <v>834</v>
      </c>
      <c r="Q23" t="s">
        <v>835</v>
      </c>
      <c r="R23" s="3" t="s">
        <v>836</v>
      </c>
      <c r="S23" t="str" cm="1">
        <f t="array" ref="S23">VLOOKUP(TRIM(R23),TRIM(RegionLookup!$B$2:$C$51),2,TRUE)</f>
        <v>3</v>
      </c>
      <c r="Z23" t="s">
        <v>837</v>
      </c>
      <c r="AA23" t="s">
        <v>838</v>
      </c>
      <c r="AE23" t="s">
        <v>839</v>
      </c>
      <c r="AF23" t="s">
        <v>836</v>
      </c>
      <c r="AG23" t="s">
        <v>1</v>
      </c>
      <c r="AH23" t="s">
        <v>73</v>
      </c>
      <c r="AI23" t="s">
        <v>115</v>
      </c>
      <c r="AJ23" t="s">
        <v>1</v>
      </c>
      <c r="AK23" t="s">
        <v>840</v>
      </c>
      <c r="AL23" t="s">
        <v>841</v>
      </c>
      <c r="AM23" t="s">
        <v>163</v>
      </c>
      <c r="AN23" t="s">
        <v>1</v>
      </c>
      <c r="AO23" t="s">
        <v>115</v>
      </c>
      <c r="AP23" s="3" t="s">
        <v>842</v>
      </c>
    </row>
    <row r="24" spans="1:42" ht="409.5" hidden="1" x14ac:dyDescent="0.25">
      <c r="A24" s="3" t="s">
        <v>974</v>
      </c>
      <c r="B24" t="s">
        <v>975</v>
      </c>
      <c r="C24" t="s">
        <v>315</v>
      </c>
      <c r="D24" s="3" t="s">
        <v>976</v>
      </c>
      <c r="E24" t="s">
        <v>977</v>
      </c>
      <c r="F24" t="s">
        <v>978</v>
      </c>
      <c r="G24" t="s">
        <v>1</v>
      </c>
      <c r="H24" t="s">
        <v>153</v>
      </c>
      <c r="I24" t="s">
        <v>56</v>
      </c>
      <c r="J24" s="3" t="s">
        <v>979</v>
      </c>
      <c r="K24" s="3" t="s">
        <v>84</v>
      </c>
      <c r="L24" s="3" t="s">
        <v>85</v>
      </c>
      <c r="M24" s="3" t="s">
        <v>104</v>
      </c>
      <c r="N24" s="3" t="s">
        <v>980</v>
      </c>
      <c r="O24" s="3" t="s">
        <v>981</v>
      </c>
      <c r="P24" t="s">
        <v>834</v>
      </c>
      <c r="Q24" t="s">
        <v>835</v>
      </c>
      <c r="R24" s="3" t="s">
        <v>836</v>
      </c>
      <c r="S24" t="str" cm="1">
        <f t="array" ref="S24">VLOOKUP(TRIM(R24),TRIM(RegionLookup!$B$2:$C$51),2,TRUE)</f>
        <v>3</v>
      </c>
      <c r="Z24" t="s">
        <v>982</v>
      </c>
      <c r="AA24" t="s">
        <v>983</v>
      </c>
      <c r="AB24" t="s">
        <v>984</v>
      </c>
      <c r="AC24" t="s">
        <v>985</v>
      </c>
      <c r="AD24" t="s">
        <v>986</v>
      </c>
      <c r="AE24" t="s">
        <v>987</v>
      </c>
      <c r="AF24" t="s">
        <v>836</v>
      </c>
      <c r="AG24" t="s">
        <v>1</v>
      </c>
      <c r="AH24" t="s">
        <v>73</v>
      </c>
      <c r="AI24" t="s">
        <v>115</v>
      </c>
      <c r="AJ24" t="s">
        <v>1</v>
      </c>
      <c r="AK24" t="s">
        <v>988</v>
      </c>
      <c r="AL24" t="s">
        <v>989</v>
      </c>
      <c r="AM24" t="s">
        <v>163</v>
      </c>
      <c r="AN24" t="s">
        <v>990</v>
      </c>
      <c r="AO24" t="s">
        <v>115</v>
      </c>
      <c r="AP24" s="3" t="s">
        <v>991</v>
      </c>
    </row>
    <row r="25" spans="1:42" ht="409.5" hidden="1" x14ac:dyDescent="0.25">
      <c r="A25" s="3" t="s">
        <v>992</v>
      </c>
      <c r="B25" t="s">
        <v>993</v>
      </c>
      <c r="C25" t="s">
        <v>327</v>
      </c>
      <c r="D25" s="3" t="s">
        <v>994</v>
      </c>
      <c r="E25" t="s">
        <v>995</v>
      </c>
      <c r="F25" t="s">
        <v>996</v>
      </c>
      <c r="G25" t="s">
        <v>1</v>
      </c>
      <c r="H25" t="s">
        <v>153</v>
      </c>
      <c r="I25" t="s">
        <v>56</v>
      </c>
      <c r="J25" s="3" t="s">
        <v>997</v>
      </c>
      <c r="K25" s="3" t="s">
        <v>84</v>
      </c>
      <c r="L25" s="3" t="s">
        <v>85</v>
      </c>
      <c r="M25" s="3" t="s">
        <v>520</v>
      </c>
      <c r="N25" s="3" t="s">
        <v>998</v>
      </c>
      <c r="O25" s="3" t="s">
        <v>999</v>
      </c>
      <c r="P25" t="s">
        <v>834</v>
      </c>
      <c r="Q25" t="s">
        <v>835</v>
      </c>
      <c r="R25" s="3" t="s">
        <v>836</v>
      </c>
      <c r="S25" t="str" cm="1">
        <f t="array" ref="S25">VLOOKUP(TRIM(R25),TRIM(RegionLookup!$B$2:$C$51),2,TRUE)</f>
        <v>3</v>
      </c>
      <c r="Z25" t="s">
        <v>1000</v>
      </c>
      <c r="AA25" t="s">
        <v>1001</v>
      </c>
      <c r="AE25" t="s">
        <v>1002</v>
      </c>
      <c r="AF25" t="s">
        <v>836</v>
      </c>
      <c r="AG25" t="s">
        <v>1</v>
      </c>
      <c r="AH25" t="s">
        <v>73</v>
      </c>
      <c r="AI25" t="s">
        <v>115</v>
      </c>
      <c r="AJ25" t="s">
        <v>1</v>
      </c>
      <c r="AK25" t="s">
        <v>1003</v>
      </c>
      <c r="AL25" t="s">
        <v>1004</v>
      </c>
      <c r="AM25" t="s">
        <v>426</v>
      </c>
      <c r="AN25" t="s">
        <v>1005</v>
      </c>
      <c r="AO25" t="s">
        <v>115</v>
      </c>
      <c r="AP25" s="3" t="s">
        <v>1006</v>
      </c>
    </row>
    <row r="26" spans="1:42" ht="409.5" hidden="1" x14ac:dyDescent="0.25">
      <c r="A26" s="3" t="s">
        <v>1007</v>
      </c>
      <c r="B26" t="s">
        <v>1008</v>
      </c>
      <c r="C26" t="s">
        <v>668</v>
      </c>
      <c r="D26" s="3" t="s">
        <v>1009</v>
      </c>
      <c r="E26" t="s">
        <v>1010</v>
      </c>
      <c r="F26" t="s">
        <v>1011</v>
      </c>
      <c r="G26" t="s">
        <v>1</v>
      </c>
      <c r="H26" t="s">
        <v>55</v>
      </c>
      <c r="I26" t="s">
        <v>56</v>
      </c>
      <c r="J26" s="3" t="s">
        <v>1012</v>
      </c>
      <c r="K26" s="3" t="s">
        <v>84</v>
      </c>
      <c r="L26" s="3" t="s">
        <v>59</v>
      </c>
      <c r="M26" s="3" t="s">
        <v>85</v>
      </c>
      <c r="N26" s="3" t="s">
        <v>1007</v>
      </c>
      <c r="O26" s="3" t="s">
        <v>1013</v>
      </c>
      <c r="P26" t="s">
        <v>834</v>
      </c>
      <c r="Q26" t="s">
        <v>835</v>
      </c>
      <c r="R26" s="3" t="s">
        <v>836</v>
      </c>
      <c r="S26" t="str" cm="1">
        <f t="array" ref="S26">VLOOKUP(TRIM(R26),TRIM(RegionLookup!$B$2:$C$51),2,TRUE)</f>
        <v>3</v>
      </c>
      <c r="Z26" t="s">
        <v>1014</v>
      </c>
      <c r="AA26" t="s">
        <v>1015</v>
      </c>
      <c r="AB26" t="s">
        <v>1016</v>
      </c>
      <c r="AE26" t="s">
        <v>1017</v>
      </c>
      <c r="AF26" t="s">
        <v>836</v>
      </c>
      <c r="AG26" t="s">
        <v>1</v>
      </c>
      <c r="AH26" t="s">
        <v>73</v>
      </c>
      <c r="AI26" t="s">
        <v>115</v>
      </c>
      <c r="AJ26" t="s">
        <v>1</v>
      </c>
      <c r="AK26" t="s">
        <v>1</v>
      </c>
      <c r="AL26" t="s">
        <v>1</v>
      </c>
      <c r="AM26" t="s">
        <v>1</v>
      </c>
      <c r="AN26" t="s">
        <v>1</v>
      </c>
      <c r="AO26" t="s">
        <v>1</v>
      </c>
      <c r="AP26" s="3" t="s">
        <v>1018</v>
      </c>
    </row>
    <row r="27" spans="1:42" ht="409.5" hidden="1" x14ac:dyDescent="0.25">
      <c r="A27" s="3" t="s">
        <v>1187</v>
      </c>
      <c r="B27" t="s">
        <v>149</v>
      </c>
      <c r="C27" t="s">
        <v>1188</v>
      </c>
      <c r="D27" s="3" t="s">
        <v>1189</v>
      </c>
      <c r="E27" t="s">
        <v>1190</v>
      </c>
      <c r="F27" t="s">
        <v>1191</v>
      </c>
      <c r="G27" t="s">
        <v>1192</v>
      </c>
      <c r="H27" t="s">
        <v>55</v>
      </c>
      <c r="I27" t="s">
        <v>56</v>
      </c>
      <c r="J27" s="3" t="s">
        <v>1</v>
      </c>
      <c r="K27" s="3" t="s">
        <v>102</v>
      </c>
      <c r="L27" s="3" t="s">
        <v>103</v>
      </c>
      <c r="M27" s="3" t="s">
        <v>154</v>
      </c>
      <c r="N27" s="3" t="s">
        <v>1187</v>
      </c>
      <c r="O27" s="3" t="s">
        <v>1189</v>
      </c>
      <c r="P27" t="s">
        <v>1193</v>
      </c>
      <c r="Q27" t="s">
        <v>1194</v>
      </c>
      <c r="R27" s="3" t="s">
        <v>1195</v>
      </c>
      <c r="S27" t="str" cm="1">
        <f t="array" ref="S27">VLOOKUP(TRIM(R27),TRIM(RegionLookup!$B$2:$C$51),2,TRUE)</f>
        <v>3</v>
      </c>
      <c r="T27" t="s">
        <v>1196</v>
      </c>
      <c r="U27" t="s">
        <v>1197</v>
      </c>
      <c r="V27" t="s">
        <v>1198</v>
      </c>
      <c r="W27" t="s">
        <v>1199</v>
      </c>
      <c r="X27" t="s">
        <v>1200</v>
      </c>
      <c r="Y27" t="s">
        <v>1201</v>
      </c>
      <c r="Z27" t="s">
        <v>1202</v>
      </c>
      <c r="AA27" t="s">
        <v>1203</v>
      </c>
      <c r="AB27" t="s">
        <v>1204</v>
      </c>
      <c r="AE27" t="s">
        <v>1205</v>
      </c>
      <c r="AF27" t="s">
        <v>1206</v>
      </c>
      <c r="AG27" t="s">
        <v>1</v>
      </c>
      <c r="AH27" t="s">
        <v>1207</v>
      </c>
      <c r="AI27" t="s">
        <v>75</v>
      </c>
      <c r="AJ27" t="s">
        <v>1190</v>
      </c>
      <c r="AK27" t="s">
        <v>1</v>
      </c>
      <c r="AL27" t="s">
        <v>1</v>
      </c>
      <c r="AM27" t="s">
        <v>1</v>
      </c>
      <c r="AN27" t="s">
        <v>1</v>
      </c>
      <c r="AO27" t="s">
        <v>1</v>
      </c>
      <c r="AP27" s="3"/>
    </row>
    <row r="28" spans="1:42" ht="405" hidden="1" x14ac:dyDescent="0.25">
      <c r="A28" s="3" t="s">
        <v>1231</v>
      </c>
      <c r="B28" t="s">
        <v>1232</v>
      </c>
      <c r="C28" t="s">
        <v>1233</v>
      </c>
      <c r="D28" s="3" t="s">
        <v>1234</v>
      </c>
      <c r="E28" t="s">
        <v>1235</v>
      </c>
      <c r="F28" t="s">
        <v>1236</v>
      </c>
      <c r="G28" t="s">
        <v>1192</v>
      </c>
      <c r="H28" t="s">
        <v>153</v>
      </c>
      <c r="I28" t="s">
        <v>56</v>
      </c>
      <c r="J28" s="3" t="s">
        <v>1</v>
      </c>
      <c r="K28" s="3" t="s">
        <v>102</v>
      </c>
      <c r="L28" s="3" t="s">
        <v>58</v>
      </c>
      <c r="M28" s="3" t="s">
        <v>319</v>
      </c>
      <c r="N28" s="3" t="s">
        <v>1231</v>
      </c>
      <c r="O28" s="3" t="s">
        <v>1237</v>
      </c>
      <c r="P28" t="s">
        <v>1193</v>
      </c>
      <c r="Q28" t="s">
        <v>1194</v>
      </c>
      <c r="R28" s="3" t="s">
        <v>1195</v>
      </c>
      <c r="S28" t="str" cm="1">
        <f t="array" ref="S28">VLOOKUP(TRIM(R28),TRIM(RegionLookup!$B$2:$C$51),2,TRUE)</f>
        <v>3</v>
      </c>
      <c r="T28" t="s">
        <v>1196</v>
      </c>
      <c r="U28" t="s">
        <v>1197</v>
      </c>
      <c r="V28" t="s">
        <v>1198</v>
      </c>
      <c r="W28" t="s">
        <v>1199</v>
      </c>
      <c r="X28" t="s">
        <v>1200</v>
      </c>
      <c r="Y28" t="s">
        <v>1201</v>
      </c>
      <c r="Z28" t="s">
        <v>1238</v>
      </c>
      <c r="AE28" t="s">
        <v>1239</v>
      </c>
      <c r="AF28" t="s">
        <v>1</v>
      </c>
      <c r="AG28" t="s">
        <v>1</v>
      </c>
      <c r="AH28" t="s">
        <v>1</v>
      </c>
      <c r="AI28" t="s">
        <v>1</v>
      </c>
      <c r="AJ28" t="s">
        <v>1</v>
      </c>
      <c r="AK28" t="s">
        <v>1</v>
      </c>
      <c r="AL28" t="s">
        <v>1</v>
      </c>
      <c r="AM28" t="s">
        <v>1</v>
      </c>
      <c r="AN28" t="s">
        <v>1</v>
      </c>
      <c r="AO28" t="s">
        <v>1</v>
      </c>
      <c r="AP28" s="3"/>
    </row>
    <row r="29" spans="1:42" ht="409.5" hidden="1" x14ac:dyDescent="0.25">
      <c r="A29" s="3" t="s">
        <v>1457</v>
      </c>
      <c r="B29" t="s">
        <v>1458</v>
      </c>
      <c r="C29" t="s">
        <v>576</v>
      </c>
      <c r="D29" s="3" t="s">
        <v>1459</v>
      </c>
      <c r="E29" t="s">
        <v>1460</v>
      </c>
      <c r="F29" t="s">
        <v>1461</v>
      </c>
      <c r="G29" t="s">
        <v>1462</v>
      </c>
      <c r="H29" t="s">
        <v>55</v>
      </c>
      <c r="I29" t="s">
        <v>56</v>
      </c>
      <c r="J29" s="3" t="s">
        <v>1</v>
      </c>
      <c r="K29" s="3" t="s">
        <v>84</v>
      </c>
      <c r="L29" s="3" t="s">
        <v>58</v>
      </c>
      <c r="M29" s="3" t="s">
        <v>85</v>
      </c>
      <c r="N29" s="3" t="s">
        <v>1457</v>
      </c>
      <c r="O29" s="3" t="s">
        <v>1463</v>
      </c>
      <c r="P29" t="s">
        <v>1193</v>
      </c>
      <c r="Q29" t="s">
        <v>1194</v>
      </c>
      <c r="R29" s="3" t="s">
        <v>1195</v>
      </c>
      <c r="S29" t="str" cm="1">
        <f t="array" ref="S29">VLOOKUP(TRIM(R29),TRIM(RegionLookup!$B$2:$C$51),2,TRUE)</f>
        <v>3</v>
      </c>
      <c r="T29" t="s">
        <v>1196</v>
      </c>
      <c r="U29" t="s">
        <v>1197</v>
      </c>
      <c r="V29" t="s">
        <v>1198</v>
      </c>
      <c r="W29" t="s">
        <v>1199</v>
      </c>
      <c r="X29" t="s">
        <v>1200</v>
      </c>
      <c r="Y29" t="s">
        <v>1201</v>
      </c>
      <c r="Z29" t="s">
        <v>1464</v>
      </c>
      <c r="AA29" t="s">
        <v>1465</v>
      </c>
      <c r="AF29" t="s">
        <v>1</v>
      </c>
      <c r="AG29" t="s">
        <v>1</v>
      </c>
      <c r="AH29" t="s">
        <v>1</v>
      </c>
      <c r="AI29" t="s">
        <v>1</v>
      </c>
      <c r="AJ29" t="s">
        <v>1</v>
      </c>
      <c r="AK29" t="s">
        <v>1</v>
      </c>
      <c r="AL29" t="s">
        <v>1</v>
      </c>
      <c r="AM29" t="s">
        <v>1</v>
      </c>
      <c r="AN29" t="s">
        <v>1</v>
      </c>
      <c r="AO29" t="s">
        <v>1</v>
      </c>
      <c r="AP29" s="3"/>
    </row>
    <row r="30" spans="1:42" ht="409.5" hidden="1" x14ac:dyDescent="0.25">
      <c r="A30" s="3" t="s">
        <v>1487</v>
      </c>
      <c r="B30" t="s">
        <v>1488</v>
      </c>
      <c r="C30" t="s">
        <v>1489</v>
      </c>
      <c r="D30" s="3" t="s">
        <v>1490</v>
      </c>
      <c r="E30" t="s">
        <v>1491</v>
      </c>
      <c r="F30" t="s">
        <v>1492</v>
      </c>
      <c r="G30" t="s">
        <v>1462</v>
      </c>
      <c r="H30" t="s">
        <v>55</v>
      </c>
      <c r="I30" t="s">
        <v>56</v>
      </c>
      <c r="J30" s="3" t="s">
        <v>1</v>
      </c>
      <c r="K30" s="3" t="s">
        <v>84</v>
      </c>
      <c r="L30" s="3" t="s">
        <v>102</v>
      </c>
      <c r="M30" s="3" t="s">
        <v>268</v>
      </c>
      <c r="N30" s="3" t="s">
        <v>1493</v>
      </c>
      <c r="O30" s="3" t="s">
        <v>1494</v>
      </c>
      <c r="P30" t="s">
        <v>1193</v>
      </c>
      <c r="Q30" t="s">
        <v>1194</v>
      </c>
      <c r="R30" s="3" t="s">
        <v>1195</v>
      </c>
      <c r="S30" t="str" cm="1">
        <f t="array" ref="S30">VLOOKUP(TRIM(R30),TRIM(RegionLookup!$B$2:$C$51),2,TRUE)</f>
        <v>3</v>
      </c>
      <c r="T30" t="s">
        <v>1196</v>
      </c>
      <c r="U30" t="s">
        <v>1197</v>
      </c>
      <c r="V30" t="s">
        <v>1198</v>
      </c>
      <c r="W30" t="s">
        <v>1199</v>
      </c>
      <c r="X30" t="s">
        <v>1200</v>
      </c>
      <c r="Y30" t="s">
        <v>1201</v>
      </c>
      <c r="Z30" t="s">
        <v>1495</v>
      </c>
      <c r="AA30" t="s">
        <v>1496</v>
      </c>
      <c r="AE30" t="s">
        <v>1497</v>
      </c>
      <c r="AF30" t="s">
        <v>1</v>
      </c>
      <c r="AG30" t="s">
        <v>1</v>
      </c>
      <c r="AH30" t="s">
        <v>1</v>
      </c>
      <c r="AI30" t="s">
        <v>1</v>
      </c>
      <c r="AJ30" t="s">
        <v>1</v>
      </c>
      <c r="AK30" t="s">
        <v>1</v>
      </c>
      <c r="AL30" t="s">
        <v>1</v>
      </c>
      <c r="AM30" t="s">
        <v>1</v>
      </c>
      <c r="AN30" t="s">
        <v>1</v>
      </c>
      <c r="AO30" t="s">
        <v>1</v>
      </c>
      <c r="AP30" s="3"/>
    </row>
    <row r="31" spans="1:42" ht="409.5" hidden="1" x14ac:dyDescent="0.25">
      <c r="A31" s="3" t="s">
        <v>1563</v>
      </c>
      <c r="B31" t="s">
        <v>1564</v>
      </c>
      <c r="C31" t="s">
        <v>1565</v>
      </c>
      <c r="D31" s="3" t="s">
        <v>1566</v>
      </c>
      <c r="E31" t="s">
        <v>1567</v>
      </c>
      <c r="F31" t="s">
        <v>1568</v>
      </c>
      <c r="G31" t="s">
        <v>1</v>
      </c>
      <c r="H31" t="s">
        <v>55</v>
      </c>
      <c r="I31" t="s">
        <v>56</v>
      </c>
      <c r="J31" s="3" t="s">
        <v>1</v>
      </c>
      <c r="K31" s="3" t="s">
        <v>103</v>
      </c>
      <c r="L31" s="3" t="s">
        <v>122</v>
      </c>
      <c r="M31" s="3" t="s">
        <v>104</v>
      </c>
      <c r="N31" s="3" t="s">
        <v>1563</v>
      </c>
      <c r="O31" s="3" t="s">
        <v>1569</v>
      </c>
      <c r="P31" t="s">
        <v>1570</v>
      </c>
      <c r="Q31" t="s">
        <v>1571</v>
      </c>
      <c r="R31" s="3" t="s">
        <v>1572</v>
      </c>
      <c r="S31" t="str" cm="1">
        <f t="array" ref="S31">VLOOKUP(TRIM(R31),TRIM(RegionLookup!$B$2:$C$51),2,TRUE)</f>
        <v>3</v>
      </c>
      <c r="T31" t="s">
        <v>1573</v>
      </c>
      <c r="U31" t="s">
        <v>1574</v>
      </c>
      <c r="W31" t="s">
        <v>1575</v>
      </c>
      <c r="X31" t="s">
        <v>1576</v>
      </c>
      <c r="Y31" t="s">
        <v>1577</v>
      </c>
      <c r="Z31" t="s">
        <v>1578</v>
      </c>
      <c r="AE31" t="s">
        <v>1579</v>
      </c>
      <c r="AF31" t="s">
        <v>1</v>
      </c>
      <c r="AG31" t="s">
        <v>1</v>
      </c>
      <c r="AH31" t="s">
        <v>1</v>
      </c>
      <c r="AI31" t="s">
        <v>1</v>
      </c>
      <c r="AJ31" t="s">
        <v>1</v>
      </c>
      <c r="AK31" t="s">
        <v>1580</v>
      </c>
      <c r="AL31" t="s">
        <v>1581</v>
      </c>
      <c r="AM31" t="s">
        <v>163</v>
      </c>
      <c r="AN31" t="s">
        <v>1582</v>
      </c>
      <c r="AO31" t="s">
        <v>75</v>
      </c>
      <c r="AP31" s="3" t="s">
        <v>1583</v>
      </c>
    </row>
    <row r="32" spans="1:42" ht="409.5" hidden="1" x14ac:dyDescent="0.25">
      <c r="A32" s="3" t="s">
        <v>1584</v>
      </c>
      <c r="B32" t="s">
        <v>1585</v>
      </c>
      <c r="C32" t="s">
        <v>1586</v>
      </c>
      <c r="D32" s="3" t="s">
        <v>1587</v>
      </c>
      <c r="E32" t="s">
        <v>1588</v>
      </c>
      <c r="F32" t="s">
        <v>1589</v>
      </c>
      <c r="G32" t="s">
        <v>1</v>
      </c>
      <c r="H32" t="s">
        <v>55</v>
      </c>
      <c r="I32" t="s">
        <v>56</v>
      </c>
      <c r="J32" s="3" t="s">
        <v>1</v>
      </c>
      <c r="K32" s="3" t="s">
        <v>102</v>
      </c>
      <c r="L32" s="3" t="s">
        <v>122</v>
      </c>
      <c r="M32" s="3" t="s">
        <v>104</v>
      </c>
      <c r="N32" s="3" t="s">
        <v>1584</v>
      </c>
      <c r="O32" s="3" t="s">
        <v>1590</v>
      </c>
      <c r="P32" t="s">
        <v>1570</v>
      </c>
      <c r="Q32" t="s">
        <v>1571</v>
      </c>
      <c r="R32" s="3" t="s">
        <v>1572</v>
      </c>
      <c r="S32" t="str" cm="1">
        <f t="array" ref="S32">VLOOKUP(TRIM(R32),TRIM(RegionLookup!$B$2:$C$51),2,TRUE)</f>
        <v>3</v>
      </c>
      <c r="T32" t="s">
        <v>1573</v>
      </c>
      <c r="U32" t="s">
        <v>1574</v>
      </c>
      <c r="W32" t="s">
        <v>1575</v>
      </c>
      <c r="X32" t="s">
        <v>1591</v>
      </c>
      <c r="Y32" t="s">
        <v>1577</v>
      </c>
      <c r="Z32" t="s">
        <v>1592</v>
      </c>
      <c r="AE32" t="s">
        <v>1593</v>
      </c>
      <c r="AF32" t="s">
        <v>1</v>
      </c>
      <c r="AG32" t="s">
        <v>1</v>
      </c>
      <c r="AH32" t="s">
        <v>1</v>
      </c>
      <c r="AI32" t="s">
        <v>1</v>
      </c>
      <c r="AJ32" t="s">
        <v>1</v>
      </c>
      <c r="AK32" t="s">
        <v>1594</v>
      </c>
      <c r="AL32" t="s">
        <v>1581</v>
      </c>
      <c r="AM32" t="s">
        <v>147</v>
      </c>
      <c r="AN32" t="s">
        <v>1595</v>
      </c>
      <c r="AO32" t="s">
        <v>75</v>
      </c>
      <c r="AP32" s="3" t="s">
        <v>1596</v>
      </c>
    </row>
    <row r="33" spans="1:42" ht="409.5" hidden="1" x14ac:dyDescent="0.25">
      <c r="A33" s="3" t="s">
        <v>1597</v>
      </c>
      <c r="B33" t="s">
        <v>1598</v>
      </c>
      <c r="C33" t="s">
        <v>1599</v>
      </c>
      <c r="D33" s="3" t="s">
        <v>1600</v>
      </c>
      <c r="E33" t="s">
        <v>1601</v>
      </c>
      <c r="F33" t="s">
        <v>1602</v>
      </c>
      <c r="G33" t="s">
        <v>1</v>
      </c>
      <c r="H33" t="s">
        <v>153</v>
      </c>
      <c r="I33" t="s">
        <v>56</v>
      </c>
      <c r="J33" s="3" t="s">
        <v>1</v>
      </c>
      <c r="K33" s="3" t="s">
        <v>84</v>
      </c>
      <c r="L33" s="3" t="s">
        <v>58</v>
      </c>
      <c r="M33" s="3" t="s">
        <v>104</v>
      </c>
      <c r="N33" s="3" t="s">
        <v>1597</v>
      </c>
      <c r="O33" s="3" t="s">
        <v>1603</v>
      </c>
      <c r="P33" t="s">
        <v>1570</v>
      </c>
      <c r="Q33" t="s">
        <v>1571</v>
      </c>
      <c r="R33" s="3" t="s">
        <v>1572</v>
      </c>
      <c r="S33" t="str" cm="1">
        <f t="array" ref="S33">VLOOKUP(TRIM(R33),TRIM(RegionLookup!$B$2:$C$51),2,TRUE)</f>
        <v>3</v>
      </c>
      <c r="T33" t="s">
        <v>1573</v>
      </c>
      <c r="U33" t="s">
        <v>1574</v>
      </c>
      <c r="W33" t="s">
        <v>1575</v>
      </c>
      <c r="X33" t="s">
        <v>1591</v>
      </c>
      <c r="Y33" t="s">
        <v>1577</v>
      </c>
      <c r="Z33" t="s">
        <v>1604</v>
      </c>
      <c r="AA33" t="s">
        <v>1</v>
      </c>
      <c r="AE33" t="s">
        <v>1605</v>
      </c>
      <c r="AF33" t="s">
        <v>1</v>
      </c>
      <c r="AG33" t="s">
        <v>1</v>
      </c>
      <c r="AH33" t="s">
        <v>1</v>
      </c>
      <c r="AI33" t="s">
        <v>1</v>
      </c>
      <c r="AJ33" t="s">
        <v>1</v>
      </c>
      <c r="AK33" t="s">
        <v>1606</v>
      </c>
      <c r="AL33" t="s">
        <v>1607</v>
      </c>
      <c r="AM33" t="s">
        <v>147</v>
      </c>
      <c r="AN33" t="s">
        <v>1608</v>
      </c>
      <c r="AO33" t="s">
        <v>75</v>
      </c>
      <c r="AP33" s="3" t="s">
        <v>1609</v>
      </c>
    </row>
    <row r="34" spans="1:42" ht="409.5" hidden="1" x14ac:dyDescent="0.25">
      <c r="A34" s="3" t="s">
        <v>1610</v>
      </c>
      <c r="B34" t="s">
        <v>1611</v>
      </c>
      <c r="C34" t="s">
        <v>1612</v>
      </c>
      <c r="D34" s="3" t="s">
        <v>1613</v>
      </c>
      <c r="E34" t="s">
        <v>1614</v>
      </c>
      <c r="F34" t="s">
        <v>1615</v>
      </c>
      <c r="G34" t="s">
        <v>1</v>
      </c>
      <c r="H34" t="s">
        <v>153</v>
      </c>
      <c r="I34" t="s">
        <v>56</v>
      </c>
      <c r="J34" s="3" t="s">
        <v>1</v>
      </c>
      <c r="K34" s="3" t="s">
        <v>103</v>
      </c>
      <c r="L34" s="3" t="s">
        <v>319</v>
      </c>
      <c r="M34" s="3" t="s">
        <v>154</v>
      </c>
      <c r="N34" s="3" t="s">
        <v>1610</v>
      </c>
      <c r="O34" s="3" t="s">
        <v>1616</v>
      </c>
      <c r="P34" t="s">
        <v>1570</v>
      </c>
      <c r="Q34" t="s">
        <v>1571</v>
      </c>
      <c r="R34" s="3" t="s">
        <v>1572</v>
      </c>
      <c r="S34" t="str" cm="1">
        <f t="array" ref="S34">VLOOKUP(TRIM(R34),TRIM(RegionLookup!$B$2:$C$51),2,TRUE)</f>
        <v>3</v>
      </c>
      <c r="T34" t="s">
        <v>1573</v>
      </c>
      <c r="U34" t="s">
        <v>1574</v>
      </c>
      <c r="W34" t="s">
        <v>1575</v>
      </c>
      <c r="X34" t="s">
        <v>1591</v>
      </c>
      <c r="Y34" t="s">
        <v>1577</v>
      </c>
      <c r="Z34" t="s">
        <v>1617</v>
      </c>
      <c r="AE34" t="s">
        <v>1618</v>
      </c>
      <c r="AF34" t="s">
        <v>1</v>
      </c>
      <c r="AG34" t="s">
        <v>1</v>
      </c>
      <c r="AH34" t="s">
        <v>1</v>
      </c>
      <c r="AI34" t="s">
        <v>1</v>
      </c>
      <c r="AJ34" t="s">
        <v>1</v>
      </c>
      <c r="AK34" t="s">
        <v>1</v>
      </c>
      <c r="AL34" t="s">
        <v>1</v>
      </c>
      <c r="AM34" t="s">
        <v>1</v>
      </c>
      <c r="AN34" t="s">
        <v>1</v>
      </c>
      <c r="AO34" t="s">
        <v>1</v>
      </c>
      <c r="AP34" s="3" t="s">
        <v>1619</v>
      </c>
    </row>
    <row r="35" spans="1:42" ht="409.5" hidden="1" x14ac:dyDescent="0.25">
      <c r="A35" s="3" t="s">
        <v>698</v>
      </c>
      <c r="B35" t="s">
        <v>597</v>
      </c>
      <c r="C35" t="s">
        <v>199</v>
      </c>
      <c r="D35" s="3" t="s">
        <v>699</v>
      </c>
      <c r="E35" t="s">
        <v>700</v>
      </c>
      <c r="F35" t="s">
        <v>701</v>
      </c>
      <c r="G35" t="s">
        <v>702</v>
      </c>
      <c r="H35" t="s">
        <v>55</v>
      </c>
      <c r="I35" t="s">
        <v>56</v>
      </c>
      <c r="J35" s="3" t="s">
        <v>1</v>
      </c>
      <c r="K35" s="3" t="s">
        <v>102</v>
      </c>
      <c r="L35" s="3" t="s">
        <v>103</v>
      </c>
      <c r="M35" s="3" t="s">
        <v>104</v>
      </c>
      <c r="N35" s="3" t="s">
        <v>703</v>
      </c>
      <c r="O35" s="3" t="s">
        <v>704</v>
      </c>
      <c r="P35" t="s">
        <v>705</v>
      </c>
      <c r="Q35" t="s">
        <v>706</v>
      </c>
      <c r="R35" s="3" t="s">
        <v>707</v>
      </c>
      <c r="S35" t="str" cm="1">
        <f t="array" ref="S35">VLOOKUP(TRIM(R35),TRIM(RegionLookup!$B$2:$C$51),2,TRUE)</f>
        <v>2</v>
      </c>
      <c r="T35" t="s">
        <v>708</v>
      </c>
      <c r="U35" t="s">
        <v>709</v>
      </c>
      <c r="W35" t="s">
        <v>710</v>
      </c>
      <c r="X35" t="s">
        <v>711</v>
      </c>
      <c r="Y35" t="s">
        <v>712</v>
      </c>
      <c r="Z35" t="s">
        <v>713</v>
      </c>
      <c r="AA35" t="s">
        <v>714</v>
      </c>
      <c r="AF35" t="s">
        <v>707</v>
      </c>
      <c r="AG35" t="s">
        <v>1</v>
      </c>
      <c r="AH35" t="s">
        <v>73</v>
      </c>
      <c r="AI35" t="s">
        <v>75</v>
      </c>
      <c r="AJ35" t="s">
        <v>1</v>
      </c>
      <c r="AK35" t="s">
        <v>715</v>
      </c>
      <c r="AL35" t="s">
        <v>1</v>
      </c>
      <c r="AM35" t="s">
        <v>73</v>
      </c>
      <c r="AN35" t="s">
        <v>73</v>
      </c>
      <c r="AO35" t="s">
        <v>75</v>
      </c>
      <c r="AP35" s="3" t="s">
        <v>716</v>
      </c>
    </row>
    <row r="36" spans="1:42" ht="285" hidden="1" x14ac:dyDescent="0.25">
      <c r="A36" s="3" t="s">
        <v>717</v>
      </c>
      <c r="B36" t="s">
        <v>718</v>
      </c>
      <c r="C36" t="s">
        <v>589</v>
      </c>
      <c r="D36" s="3" t="s">
        <v>719</v>
      </c>
      <c r="E36" t="s">
        <v>720</v>
      </c>
      <c r="F36" t="s">
        <v>721</v>
      </c>
      <c r="G36" t="s">
        <v>722</v>
      </c>
      <c r="H36" t="s">
        <v>153</v>
      </c>
      <c r="I36" t="s">
        <v>56</v>
      </c>
      <c r="J36" s="3" t="s">
        <v>1</v>
      </c>
      <c r="K36" s="3" t="s">
        <v>132</v>
      </c>
      <c r="L36" s="3" t="s">
        <v>102</v>
      </c>
      <c r="M36" s="3" t="s">
        <v>104</v>
      </c>
      <c r="N36" s="3" t="s">
        <v>723</v>
      </c>
      <c r="O36" s="3" t="s">
        <v>724</v>
      </c>
      <c r="P36" t="s">
        <v>705</v>
      </c>
      <c r="Q36" t="s">
        <v>706</v>
      </c>
      <c r="R36" s="3" t="s">
        <v>707</v>
      </c>
      <c r="S36" t="str" cm="1">
        <f t="array" ref="S36">VLOOKUP(TRIM(R36),TRIM(RegionLookup!$B$2:$C$51),2,TRUE)</f>
        <v>2</v>
      </c>
      <c r="T36" t="s">
        <v>725</v>
      </c>
      <c r="U36" t="s">
        <v>709</v>
      </c>
      <c r="W36" t="s">
        <v>710</v>
      </c>
      <c r="X36" t="s">
        <v>711</v>
      </c>
      <c r="Y36" t="s">
        <v>712</v>
      </c>
      <c r="AE36" t="s">
        <v>726</v>
      </c>
      <c r="AF36" t="s">
        <v>707</v>
      </c>
      <c r="AG36" t="s">
        <v>1</v>
      </c>
      <c r="AH36" t="s">
        <v>73</v>
      </c>
      <c r="AI36" t="s">
        <v>75</v>
      </c>
      <c r="AJ36" t="s">
        <v>1</v>
      </c>
      <c r="AK36" t="s">
        <v>715</v>
      </c>
      <c r="AL36" t="s">
        <v>1</v>
      </c>
      <c r="AM36" t="s">
        <v>73</v>
      </c>
      <c r="AN36" t="s">
        <v>73</v>
      </c>
      <c r="AO36" t="s">
        <v>75</v>
      </c>
      <c r="AP36" s="3"/>
    </row>
    <row r="37" spans="1:42" ht="240" hidden="1" x14ac:dyDescent="0.25">
      <c r="A37" s="3" t="s">
        <v>1019</v>
      </c>
      <c r="B37" t="s">
        <v>718</v>
      </c>
      <c r="C37" t="s">
        <v>51</v>
      </c>
      <c r="D37" s="3" t="s">
        <v>1020</v>
      </c>
      <c r="E37" t="s">
        <v>1021</v>
      </c>
      <c r="F37" t="s">
        <v>1022</v>
      </c>
      <c r="G37" t="s">
        <v>1023</v>
      </c>
      <c r="H37" t="s">
        <v>55</v>
      </c>
      <c r="I37" t="s">
        <v>56</v>
      </c>
      <c r="J37" s="3" t="s">
        <v>1</v>
      </c>
      <c r="K37" s="3" t="s">
        <v>132</v>
      </c>
      <c r="L37" s="3" t="s">
        <v>188</v>
      </c>
      <c r="M37" s="3" t="s">
        <v>448</v>
      </c>
      <c r="N37" s="3" t="s">
        <v>1019</v>
      </c>
      <c r="O37" s="3" t="s">
        <v>1024</v>
      </c>
      <c r="P37" t="s">
        <v>705</v>
      </c>
      <c r="Q37" t="s">
        <v>706</v>
      </c>
      <c r="R37" s="3" t="s">
        <v>707</v>
      </c>
      <c r="S37" t="str" cm="1">
        <f t="array" ref="S37">VLOOKUP(TRIM(R37),TRIM(RegionLookup!$B$2:$C$51),2,TRUE)</f>
        <v>2</v>
      </c>
      <c r="T37" t="s">
        <v>725</v>
      </c>
      <c r="U37" t="s">
        <v>709</v>
      </c>
      <c r="W37" t="s">
        <v>1025</v>
      </c>
      <c r="X37" t="s">
        <v>711</v>
      </c>
      <c r="Y37" t="s">
        <v>712</v>
      </c>
      <c r="AE37" t="s">
        <v>1026</v>
      </c>
      <c r="AF37" t="s">
        <v>707</v>
      </c>
      <c r="AG37" t="s">
        <v>1</v>
      </c>
      <c r="AH37" t="s">
        <v>73</v>
      </c>
      <c r="AI37" t="s">
        <v>75</v>
      </c>
      <c r="AJ37" t="s">
        <v>1</v>
      </c>
      <c r="AK37" t="s">
        <v>715</v>
      </c>
      <c r="AL37" t="s">
        <v>1</v>
      </c>
      <c r="AM37" t="s">
        <v>73</v>
      </c>
      <c r="AN37" t="s">
        <v>73</v>
      </c>
      <c r="AO37" t="s">
        <v>75</v>
      </c>
      <c r="AP37" s="3" t="s">
        <v>1024</v>
      </c>
    </row>
    <row r="38" spans="1:42" ht="300" hidden="1" x14ac:dyDescent="0.25">
      <c r="A38" s="3" t="s">
        <v>1750</v>
      </c>
      <c r="B38" t="s">
        <v>1751</v>
      </c>
      <c r="C38" t="s">
        <v>766</v>
      </c>
      <c r="D38" s="3" t="s">
        <v>1752</v>
      </c>
      <c r="E38" t="s">
        <v>1753</v>
      </c>
      <c r="F38" t="s">
        <v>259</v>
      </c>
      <c r="G38" t="s">
        <v>1754</v>
      </c>
      <c r="H38" t="s">
        <v>55</v>
      </c>
      <c r="I38" t="s">
        <v>56</v>
      </c>
      <c r="J38" s="3" t="s">
        <v>1</v>
      </c>
      <c r="K38" s="3" t="s">
        <v>103</v>
      </c>
      <c r="L38" s="3" t="s">
        <v>204</v>
      </c>
      <c r="M38" s="3" t="s">
        <v>1</v>
      </c>
      <c r="N38" s="3" t="s">
        <v>1755</v>
      </c>
      <c r="O38" s="3" t="s">
        <v>1756</v>
      </c>
      <c r="R38" s="3" t="s">
        <v>1757</v>
      </c>
      <c r="S38" t="str" cm="1">
        <f t="array" ref="S38">VLOOKUP(TRIM(R38),TRIM(RegionLookup!$B$2:$C$51),2,TRUE)</f>
        <v>2</v>
      </c>
      <c r="Z38" t="s">
        <v>1758</v>
      </c>
      <c r="AA38" t="s">
        <v>1759</v>
      </c>
      <c r="AF38" t="s">
        <v>1760</v>
      </c>
      <c r="AG38" t="s">
        <v>1</v>
      </c>
      <c r="AH38" t="s">
        <v>254</v>
      </c>
      <c r="AI38" t="s">
        <v>75</v>
      </c>
      <c r="AJ38" t="s">
        <v>1761</v>
      </c>
      <c r="AK38" t="s">
        <v>1762</v>
      </c>
      <c r="AL38" t="s">
        <v>1</v>
      </c>
      <c r="AM38" t="s">
        <v>147</v>
      </c>
      <c r="AN38" t="s">
        <v>254</v>
      </c>
      <c r="AO38" t="s">
        <v>75</v>
      </c>
      <c r="AP38" s="3" t="s">
        <v>1763</v>
      </c>
    </row>
    <row r="39" spans="1:42" ht="409.5" x14ac:dyDescent="0.25">
      <c r="A39" s="3" t="s">
        <v>273</v>
      </c>
      <c r="B39" t="s">
        <v>274</v>
      </c>
      <c r="C39" t="s">
        <v>275</v>
      </c>
      <c r="D39" s="3" t="s">
        <v>276</v>
      </c>
      <c r="E39" t="s">
        <v>277</v>
      </c>
      <c r="F39" t="s">
        <v>278</v>
      </c>
      <c r="G39" t="s">
        <v>279</v>
      </c>
      <c r="H39" t="s">
        <v>153</v>
      </c>
      <c r="I39" t="s">
        <v>56</v>
      </c>
      <c r="J39" s="3" t="s">
        <v>280</v>
      </c>
      <c r="K39" s="3" t="s">
        <v>102</v>
      </c>
      <c r="L39" s="3" t="s">
        <v>1</v>
      </c>
      <c r="M39" s="3" t="s">
        <v>1</v>
      </c>
      <c r="N39" s="3" t="s">
        <v>273</v>
      </c>
      <c r="O39" s="3" t="s">
        <v>281</v>
      </c>
      <c r="P39" t="s">
        <v>282</v>
      </c>
      <c r="Q39" t="s">
        <v>283</v>
      </c>
      <c r="R39" s="3" t="s">
        <v>284</v>
      </c>
      <c r="S39" t="str" cm="1">
        <f t="array" ref="S39">VLOOKUP(TRIM(R39),TRIM(RegionLookup!$B$2:$C$51),2,TRUE)</f>
        <v>1</v>
      </c>
      <c r="T39" t="s">
        <v>285</v>
      </c>
      <c r="U39" t="s">
        <v>286</v>
      </c>
      <c r="W39" t="s">
        <v>287</v>
      </c>
      <c r="X39" t="s">
        <v>288</v>
      </c>
      <c r="Y39" t="s">
        <v>289</v>
      </c>
      <c r="Z39" t="s">
        <v>290</v>
      </c>
      <c r="AA39" t="s">
        <v>291</v>
      </c>
      <c r="AF39" t="s">
        <v>292</v>
      </c>
      <c r="AG39" t="s">
        <v>1</v>
      </c>
      <c r="AH39" t="s">
        <v>73</v>
      </c>
      <c r="AI39" t="s">
        <v>75</v>
      </c>
      <c r="AJ39" t="s">
        <v>1</v>
      </c>
      <c r="AK39" t="s">
        <v>293</v>
      </c>
      <c r="AL39" t="s">
        <v>1</v>
      </c>
      <c r="AM39" t="s">
        <v>73</v>
      </c>
      <c r="AN39" t="s">
        <v>73</v>
      </c>
      <c r="AO39" t="s">
        <v>115</v>
      </c>
      <c r="AP39" s="3" t="s">
        <v>294</v>
      </c>
    </row>
    <row r="40" spans="1:42" ht="409.5" x14ac:dyDescent="0.25">
      <c r="A40" s="3" t="s">
        <v>77</v>
      </c>
      <c r="B40" t="s">
        <v>78</v>
      </c>
      <c r="C40" t="s">
        <v>79</v>
      </c>
      <c r="D40" s="3" t="s">
        <v>80</v>
      </c>
      <c r="E40" t="s">
        <v>81</v>
      </c>
      <c r="F40" t="s">
        <v>82</v>
      </c>
      <c r="G40" t="s">
        <v>83</v>
      </c>
      <c r="H40" t="s">
        <v>55</v>
      </c>
      <c r="I40" t="s">
        <v>56</v>
      </c>
      <c r="J40" s="3" t="s">
        <v>1</v>
      </c>
      <c r="K40" s="3" t="s">
        <v>84</v>
      </c>
      <c r="L40" s="3" t="s">
        <v>58</v>
      </c>
      <c r="M40" s="3" t="s">
        <v>85</v>
      </c>
      <c r="N40" s="3" t="s">
        <v>77</v>
      </c>
      <c r="O40" s="3" t="s">
        <v>86</v>
      </c>
      <c r="P40" t="s">
        <v>87</v>
      </c>
      <c r="Q40" t="s">
        <v>88</v>
      </c>
      <c r="R40" s="3" t="s">
        <v>89</v>
      </c>
      <c r="S40" t="str" cm="1">
        <f t="array" ref="S40">VLOOKUP(TRIM(R40),TRIM(RegionLookup!$B$2:$C$51),2,TRUE)</f>
        <v>1</v>
      </c>
      <c r="T40" t="s">
        <v>90</v>
      </c>
      <c r="U40" t="s">
        <v>91</v>
      </c>
      <c r="W40" t="s">
        <v>92</v>
      </c>
      <c r="X40" t="s">
        <v>93</v>
      </c>
      <c r="Y40" t="s">
        <v>94</v>
      </c>
      <c r="AE40" t="s">
        <v>95</v>
      </c>
      <c r="AF40" t="s">
        <v>1</v>
      </c>
      <c r="AG40" t="s">
        <v>1</v>
      </c>
      <c r="AH40" t="s">
        <v>1</v>
      </c>
      <c r="AI40" t="s">
        <v>1</v>
      </c>
      <c r="AJ40" t="s">
        <v>1</v>
      </c>
      <c r="AK40" t="s">
        <v>1</v>
      </c>
      <c r="AL40" t="s">
        <v>1</v>
      </c>
      <c r="AM40" t="s">
        <v>1</v>
      </c>
      <c r="AN40" t="s">
        <v>1</v>
      </c>
      <c r="AO40" t="s">
        <v>1</v>
      </c>
      <c r="AP40" s="3" t="s">
        <v>96</v>
      </c>
    </row>
    <row r="41" spans="1:42" ht="409.5" x14ac:dyDescent="0.25">
      <c r="A41" s="3" t="s">
        <v>727</v>
      </c>
      <c r="B41" t="s">
        <v>728</v>
      </c>
      <c r="C41" t="s">
        <v>265</v>
      </c>
      <c r="D41" s="3" t="s">
        <v>729</v>
      </c>
      <c r="E41" t="s">
        <v>730</v>
      </c>
      <c r="F41" t="s">
        <v>731</v>
      </c>
      <c r="G41" t="s">
        <v>732</v>
      </c>
      <c r="H41" t="s">
        <v>153</v>
      </c>
      <c r="I41" t="s">
        <v>56</v>
      </c>
      <c r="J41" s="3" t="s">
        <v>1</v>
      </c>
      <c r="K41" s="3" t="s">
        <v>103</v>
      </c>
      <c r="L41" s="3" t="s">
        <v>104</v>
      </c>
      <c r="M41" s="3" t="s">
        <v>269</v>
      </c>
      <c r="N41" s="3" t="s">
        <v>727</v>
      </c>
      <c r="O41" s="3" t="s">
        <v>733</v>
      </c>
      <c r="P41" t="s">
        <v>734</v>
      </c>
      <c r="Q41" t="s">
        <v>735</v>
      </c>
      <c r="R41" s="3" t="s">
        <v>736</v>
      </c>
      <c r="S41" t="str" cm="1">
        <f t="array" ref="S41">VLOOKUP(TRIM(R41),TRIM(RegionLookup!$B$2:$C$51),2,TRUE)</f>
        <v>1</v>
      </c>
      <c r="T41" t="s">
        <v>737</v>
      </c>
      <c r="U41" t="s">
        <v>738</v>
      </c>
      <c r="V41" t="s">
        <v>739</v>
      </c>
      <c r="W41" t="s">
        <v>740</v>
      </c>
      <c r="X41" t="s">
        <v>741</v>
      </c>
      <c r="Y41" t="s">
        <v>742</v>
      </c>
      <c r="Z41" t="s">
        <v>743</v>
      </c>
      <c r="AA41" t="s">
        <v>744</v>
      </c>
      <c r="AB41" t="s">
        <v>745</v>
      </c>
      <c r="AF41" t="s">
        <v>736</v>
      </c>
      <c r="AG41" t="s">
        <v>1</v>
      </c>
      <c r="AH41" t="s">
        <v>746</v>
      </c>
      <c r="AI41" t="s">
        <v>115</v>
      </c>
      <c r="AJ41" t="s">
        <v>730</v>
      </c>
      <c r="AK41" t="s">
        <v>747</v>
      </c>
      <c r="AL41" t="s">
        <v>748</v>
      </c>
      <c r="AM41" t="s">
        <v>178</v>
      </c>
      <c r="AN41" t="s">
        <v>73</v>
      </c>
      <c r="AO41" t="s">
        <v>115</v>
      </c>
      <c r="AP41" s="3" t="s">
        <v>749</v>
      </c>
    </row>
    <row r="42" spans="1:42" ht="409.5" x14ac:dyDescent="0.25">
      <c r="A42" s="3" t="s">
        <v>750</v>
      </c>
      <c r="B42" t="s">
        <v>751</v>
      </c>
      <c r="C42" t="s">
        <v>265</v>
      </c>
      <c r="D42" s="3" t="s">
        <v>752</v>
      </c>
      <c r="E42" t="s">
        <v>753</v>
      </c>
      <c r="F42" t="s">
        <v>754</v>
      </c>
      <c r="G42" t="s">
        <v>755</v>
      </c>
      <c r="H42" t="s">
        <v>55</v>
      </c>
      <c r="I42" t="s">
        <v>56</v>
      </c>
      <c r="J42" s="3" t="s">
        <v>1</v>
      </c>
      <c r="K42" s="3" t="s">
        <v>84</v>
      </c>
      <c r="L42" s="3" t="s">
        <v>319</v>
      </c>
      <c r="M42" s="3" t="s">
        <v>85</v>
      </c>
      <c r="N42" s="3" t="s">
        <v>750</v>
      </c>
      <c r="O42" s="3" t="s">
        <v>756</v>
      </c>
      <c r="P42" t="s">
        <v>734</v>
      </c>
      <c r="Q42" t="s">
        <v>735</v>
      </c>
      <c r="R42" s="3" t="s">
        <v>736</v>
      </c>
      <c r="S42" t="str" cm="1">
        <f t="array" ref="S42">VLOOKUP(TRIM(R42),TRIM(RegionLookup!$B$2:$C$51),2,TRUE)</f>
        <v>1</v>
      </c>
      <c r="T42" t="s">
        <v>737</v>
      </c>
      <c r="U42" t="s">
        <v>738</v>
      </c>
      <c r="V42" t="s">
        <v>739</v>
      </c>
      <c r="W42" t="s">
        <v>740</v>
      </c>
      <c r="X42" t="s">
        <v>741</v>
      </c>
      <c r="Y42" t="s">
        <v>742</v>
      </c>
      <c r="Z42" t="s">
        <v>757</v>
      </c>
      <c r="AF42" t="s">
        <v>758</v>
      </c>
      <c r="AG42" t="s">
        <v>759</v>
      </c>
      <c r="AH42" t="s">
        <v>760</v>
      </c>
      <c r="AI42" t="s">
        <v>115</v>
      </c>
      <c r="AJ42" t="s">
        <v>753</v>
      </c>
      <c r="AK42" t="s">
        <v>761</v>
      </c>
      <c r="AL42" t="s">
        <v>762</v>
      </c>
      <c r="AM42" t="s">
        <v>426</v>
      </c>
      <c r="AN42" t="s">
        <v>73</v>
      </c>
      <c r="AO42" t="s">
        <v>115</v>
      </c>
      <c r="AP42" s="3" t="s">
        <v>763</v>
      </c>
    </row>
    <row r="43" spans="1:42" ht="409.5" hidden="1" x14ac:dyDescent="0.25">
      <c r="A43" s="3" t="s">
        <v>528</v>
      </c>
      <c r="B43" t="s">
        <v>529</v>
      </c>
      <c r="C43" t="s">
        <v>530</v>
      </c>
      <c r="D43" s="3" t="s">
        <v>531</v>
      </c>
      <c r="E43" t="s">
        <v>532</v>
      </c>
      <c r="F43" t="s">
        <v>533</v>
      </c>
      <c r="G43" t="s">
        <v>534</v>
      </c>
      <c r="H43" t="s">
        <v>153</v>
      </c>
      <c r="I43" t="s">
        <v>56</v>
      </c>
      <c r="J43" s="3" t="s">
        <v>1</v>
      </c>
      <c r="K43" s="3" t="s">
        <v>84</v>
      </c>
      <c r="L43" s="3" t="s">
        <v>58</v>
      </c>
      <c r="M43" s="3" t="s">
        <v>85</v>
      </c>
      <c r="N43" s="3" t="s">
        <v>528</v>
      </c>
      <c r="O43" s="3" t="s">
        <v>535</v>
      </c>
      <c r="P43" t="s">
        <v>536</v>
      </c>
      <c r="Q43" t="s">
        <v>537</v>
      </c>
      <c r="R43" s="3" t="s">
        <v>538</v>
      </c>
      <c r="S43" t="str" cm="1">
        <f t="array" ref="S43">VLOOKUP(TRIM(R43),TRIM(RegionLookup!$B$2:$C$51),2,TRUE)</f>
        <v>3</v>
      </c>
      <c r="T43" t="s">
        <v>539</v>
      </c>
      <c r="U43" t="s">
        <v>540</v>
      </c>
      <c r="W43" t="s">
        <v>541</v>
      </c>
      <c r="X43" t="s">
        <v>542</v>
      </c>
      <c r="Y43" t="s">
        <v>543</v>
      </c>
      <c r="Z43" t="s">
        <v>544</v>
      </c>
      <c r="AA43" t="s">
        <v>545</v>
      </c>
      <c r="AB43" t="s">
        <v>1</v>
      </c>
      <c r="AE43" t="s">
        <v>546</v>
      </c>
      <c r="AF43" t="s">
        <v>1</v>
      </c>
      <c r="AG43" t="s">
        <v>1</v>
      </c>
      <c r="AH43" t="s">
        <v>1</v>
      </c>
      <c r="AI43" t="s">
        <v>1</v>
      </c>
      <c r="AJ43" t="s">
        <v>1</v>
      </c>
      <c r="AK43" t="s">
        <v>547</v>
      </c>
      <c r="AL43" t="s">
        <v>1</v>
      </c>
      <c r="AM43" t="s">
        <v>73</v>
      </c>
      <c r="AN43" t="s">
        <v>73</v>
      </c>
      <c r="AO43" t="s">
        <v>115</v>
      </c>
      <c r="AP43" s="3" t="s">
        <v>548</v>
      </c>
    </row>
    <row r="44" spans="1:42" ht="409.5" hidden="1" x14ac:dyDescent="0.25">
      <c r="A44" s="3" t="s">
        <v>549</v>
      </c>
      <c r="B44" t="s">
        <v>529</v>
      </c>
      <c r="C44" t="s">
        <v>550</v>
      </c>
      <c r="D44" s="3" t="s">
        <v>551</v>
      </c>
      <c r="E44" t="s">
        <v>552</v>
      </c>
      <c r="F44" t="s">
        <v>553</v>
      </c>
      <c r="G44" t="s">
        <v>554</v>
      </c>
      <c r="H44" t="s">
        <v>153</v>
      </c>
      <c r="I44" t="s">
        <v>56</v>
      </c>
      <c r="J44" s="3" t="s">
        <v>1</v>
      </c>
      <c r="K44" s="3" t="s">
        <v>102</v>
      </c>
      <c r="L44" s="3" t="s">
        <v>103</v>
      </c>
      <c r="M44" s="3" t="s">
        <v>104</v>
      </c>
      <c r="N44" s="3" t="s">
        <v>549</v>
      </c>
      <c r="O44" s="3" t="s">
        <v>555</v>
      </c>
      <c r="P44" t="s">
        <v>536</v>
      </c>
      <c r="Q44" t="s">
        <v>537</v>
      </c>
      <c r="R44" s="3" t="s">
        <v>538</v>
      </c>
      <c r="S44" t="str" cm="1">
        <f t="array" ref="S44">VLOOKUP(TRIM(R44),TRIM(RegionLookup!$B$2:$C$51),2,TRUE)</f>
        <v>3</v>
      </c>
      <c r="T44" t="s">
        <v>539</v>
      </c>
      <c r="U44" t="s">
        <v>540</v>
      </c>
      <c r="W44" t="s">
        <v>541</v>
      </c>
      <c r="X44" t="s">
        <v>542</v>
      </c>
      <c r="Y44" t="s">
        <v>543</v>
      </c>
      <c r="Z44" t="s">
        <v>556</v>
      </c>
      <c r="AA44" t="s">
        <v>557</v>
      </c>
      <c r="AE44" t="s">
        <v>558</v>
      </c>
      <c r="AF44" t="s">
        <v>1</v>
      </c>
      <c r="AG44" t="s">
        <v>1</v>
      </c>
      <c r="AH44" t="s">
        <v>1</v>
      </c>
      <c r="AI44" t="s">
        <v>1</v>
      </c>
      <c r="AJ44" t="s">
        <v>1</v>
      </c>
      <c r="AK44" t="s">
        <v>559</v>
      </c>
      <c r="AL44" t="s">
        <v>1</v>
      </c>
      <c r="AM44" t="s">
        <v>73</v>
      </c>
      <c r="AN44" t="s">
        <v>73</v>
      </c>
      <c r="AO44" t="s">
        <v>115</v>
      </c>
      <c r="AP44" s="3" t="s">
        <v>560</v>
      </c>
    </row>
    <row r="45" spans="1:42" ht="409.5" hidden="1" x14ac:dyDescent="0.25">
      <c r="A45" s="3" t="s">
        <v>561</v>
      </c>
      <c r="B45" t="s">
        <v>562</v>
      </c>
      <c r="C45" t="s">
        <v>51</v>
      </c>
      <c r="D45" s="3" t="s">
        <v>563</v>
      </c>
      <c r="E45" t="s">
        <v>564</v>
      </c>
      <c r="F45" t="s">
        <v>565</v>
      </c>
      <c r="G45" t="s">
        <v>566</v>
      </c>
      <c r="H45" t="s">
        <v>153</v>
      </c>
      <c r="I45" t="s">
        <v>56</v>
      </c>
      <c r="J45" s="3" t="s">
        <v>1</v>
      </c>
      <c r="K45" s="3" t="s">
        <v>58</v>
      </c>
      <c r="L45" s="3" t="s">
        <v>85</v>
      </c>
      <c r="M45" s="3" t="s">
        <v>268</v>
      </c>
      <c r="N45" s="3" t="s">
        <v>561</v>
      </c>
      <c r="O45" s="3" t="s">
        <v>567</v>
      </c>
      <c r="P45" t="s">
        <v>568</v>
      </c>
      <c r="Q45" t="s">
        <v>569</v>
      </c>
      <c r="R45" s="3" t="s">
        <v>538</v>
      </c>
      <c r="S45" t="str" cm="1">
        <f t="array" ref="S45">VLOOKUP(TRIM(R45),TRIM(RegionLookup!$B$2:$C$51),2,TRUE)</f>
        <v>3</v>
      </c>
      <c r="T45" t="s">
        <v>570</v>
      </c>
      <c r="U45" t="s">
        <v>540</v>
      </c>
      <c r="W45" t="s">
        <v>541</v>
      </c>
      <c r="X45" t="s">
        <v>542</v>
      </c>
      <c r="Y45" t="s">
        <v>543</v>
      </c>
      <c r="Z45" t="s">
        <v>571</v>
      </c>
      <c r="AE45" t="s">
        <v>572</v>
      </c>
      <c r="AF45" t="s">
        <v>1</v>
      </c>
      <c r="AG45" t="s">
        <v>1</v>
      </c>
      <c r="AH45" t="s">
        <v>1</v>
      </c>
      <c r="AI45" t="s">
        <v>1</v>
      </c>
      <c r="AJ45" t="s">
        <v>1</v>
      </c>
      <c r="AK45" t="s">
        <v>547</v>
      </c>
      <c r="AL45" t="s">
        <v>1</v>
      </c>
      <c r="AM45" t="s">
        <v>73</v>
      </c>
      <c r="AN45" t="s">
        <v>73</v>
      </c>
      <c r="AO45" t="s">
        <v>115</v>
      </c>
      <c r="AP45" s="3" t="s">
        <v>573</v>
      </c>
    </row>
    <row r="46" spans="1:42" ht="409.5" hidden="1" x14ac:dyDescent="0.25">
      <c r="A46" s="3" t="s">
        <v>574</v>
      </c>
      <c r="B46" t="s">
        <v>575</v>
      </c>
      <c r="C46" t="s">
        <v>576</v>
      </c>
      <c r="D46" s="3" t="s">
        <v>577</v>
      </c>
      <c r="E46" t="s">
        <v>578</v>
      </c>
      <c r="F46" t="s">
        <v>579</v>
      </c>
      <c r="G46" t="s">
        <v>580</v>
      </c>
      <c r="H46" t="s">
        <v>153</v>
      </c>
      <c r="I46" t="s">
        <v>56</v>
      </c>
      <c r="J46" s="3" t="s">
        <v>1</v>
      </c>
      <c r="K46" s="3" t="s">
        <v>84</v>
      </c>
      <c r="L46" s="3" t="s">
        <v>319</v>
      </c>
      <c r="M46" s="3" t="s">
        <v>269</v>
      </c>
      <c r="N46" s="3" t="s">
        <v>574</v>
      </c>
      <c r="O46" s="3" t="s">
        <v>581</v>
      </c>
      <c r="P46" t="s">
        <v>536</v>
      </c>
      <c r="Q46" t="s">
        <v>537</v>
      </c>
      <c r="R46" s="3" t="s">
        <v>538</v>
      </c>
      <c r="S46" t="str" cm="1">
        <f t="array" ref="S46">VLOOKUP(TRIM(R46),TRIM(RegionLookup!$B$2:$C$51),2,TRUE)</f>
        <v>3</v>
      </c>
      <c r="T46" t="s">
        <v>582</v>
      </c>
      <c r="U46" t="s">
        <v>540</v>
      </c>
      <c r="W46" t="s">
        <v>541</v>
      </c>
      <c r="X46" t="s">
        <v>542</v>
      </c>
      <c r="Y46" t="s">
        <v>543</v>
      </c>
      <c r="Z46" t="s">
        <v>583</v>
      </c>
      <c r="AA46" t="s">
        <v>584</v>
      </c>
      <c r="AE46" t="s">
        <v>585</v>
      </c>
      <c r="AF46" t="s">
        <v>1</v>
      </c>
      <c r="AG46" t="s">
        <v>1</v>
      </c>
      <c r="AH46" t="s">
        <v>1</v>
      </c>
      <c r="AI46" t="s">
        <v>1</v>
      </c>
      <c r="AJ46" t="s">
        <v>1</v>
      </c>
      <c r="AK46" t="s">
        <v>547</v>
      </c>
      <c r="AL46" t="s">
        <v>1</v>
      </c>
      <c r="AM46" t="s">
        <v>73</v>
      </c>
      <c r="AN46" t="s">
        <v>73</v>
      </c>
      <c r="AO46" t="s">
        <v>115</v>
      </c>
      <c r="AP46" s="3" t="s">
        <v>586</v>
      </c>
    </row>
    <row r="47" spans="1:42" ht="300" hidden="1" x14ac:dyDescent="0.25">
      <c r="A47" s="3" t="s">
        <v>1240</v>
      </c>
      <c r="B47" t="s">
        <v>1241</v>
      </c>
      <c r="C47" t="s">
        <v>431</v>
      </c>
      <c r="D47" s="3" t="s">
        <v>1242</v>
      </c>
      <c r="E47" t="s">
        <v>1243</v>
      </c>
      <c r="F47" t="s">
        <v>1244</v>
      </c>
      <c r="G47" t="s">
        <v>1245</v>
      </c>
      <c r="H47" t="s">
        <v>153</v>
      </c>
      <c r="I47" t="s">
        <v>56</v>
      </c>
      <c r="J47" s="3" t="s">
        <v>1</v>
      </c>
      <c r="K47" s="3" t="s">
        <v>58</v>
      </c>
      <c r="L47" s="3" t="s">
        <v>268</v>
      </c>
      <c r="M47" s="3" t="s">
        <v>60</v>
      </c>
      <c r="N47" s="3" t="s">
        <v>1240</v>
      </c>
      <c r="O47" s="3" t="s">
        <v>1246</v>
      </c>
      <c r="P47" t="s">
        <v>1247</v>
      </c>
      <c r="Q47" t="s">
        <v>1248</v>
      </c>
      <c r="R47" s="3" t="s">
        <v>1249</v>
      </c>
      <c r="S47" t="str" cm="1">
        <f t="array" ref="S47">VLOOKUP(TRIM(R47),TRIM(RegionLookup!$B$2:$C$51),2,TRUE)</f>
        <v>3</v>
      </c>
      <c r="T47" t="s">
        <v>1250</v>
      </c>
      <c r="U47" t="s">
        <v>1251</v>
      </c>
      <c r="V47" t="s">
        <v>1</v>
      </c>
      <c r="W47" t="s">
        <v>1252</v>
      </c>
      <c r="X47" t="s">
        <v>1253</v>
      </c>
      <c r="Y47" t="s">
        <v>1254</v>
      </c>
      <c r="Z47" t="s">
        <v>1255</v>
      </c>
      <c r="AA47" t="s">
        <v>1256</v>
      </c>
      <c r="AB47" t="s">
        <v>1257</v>
      </c>
      <c r="AC47" t="s">
        <v>1258</v>
      </c>
      <c r="AD47" t="s">
        <v>1</v>
      </c>
      <c r="AE47" t="s">
        <v>1259</v>
      </c>
      <c r="AF47" t="s">
        <v>1260</v>
      </c>
      <c r="AG47" t="s">
        <v>1261</v>
      </c>
      <c r="AH47" t="s">
        <v>1262</v>
      </c>
      <c r="AI47" t="s">
        <v>115</v>
      </c>
      <c r="AJ47" t="s">
        <v>1263</v>
      </c>
      <c r="AK47" t="s">
        <v>1264</v>
      </c>
      <c r="AL47" t="s">
        <v>1265</v>
      </c>
      <c r="AM47" t="s">
        <v>73</v>
      </c>
      <c r="AN47" t="s">
        <v>1</v>
      </c>
      <c r="AO47" t="s">
        <v>75</v>
      </c>
      <c r="AP47" s="3" t="s">
        <v>1266</v>
      </c>
    </row>
    <row r="48" spans="1:42" ht="315" hidden="1" x14ac:dyDescent="0.25">
      <c r="A48" s="3" t="s">
        <v>1267</v>
      </c>
      <c r="B48" t="s">
        <v>1268</v>
      </c>
      <c r="C48" t="s">
        <v>1269</v>
      </c>
      <c r="D48" s="3" t="s">
        <v>1270</v>
      </c>
      <c r="E48" t="s">
        <v>1271</v>
      </c>
      <c r="F48" t="s">
        <v>1272</v>
      </c>
      <c r="G48" t="s">
        <v>1273</v>
      </c>
      <c r="H48" t="s">
        <v>153</v>
      </c>
      <c r="I48" t="s">
        <v>56</v>
      </c>
      <c r="J48" s="3" t="s">
        <v>1</v>
      </c>
      <c r="K48" s="3" t="s">
        <v>121</v>
      </c>
      <c r="L48" s="3" t="s">
        <v>319</v>
      </c>
      <c r="M48" s="3" t="s">
        <v>1</v>
      </c>
      <c r="N48" s="3" t="s">
        <v>1274</v>
      </c>
      <c r="O48" s="3" t="s">
        <v>1275</v>
      </c>
      <c r="P48" t="s">
        <v>1247</v>
      </c>
      <c r="Q48" t="s">
        <v>1248</v>
      </c>
      <c r="R48" s="3" t="s">
        <v>1249</v>
      </c>
      <c r="S48" t="str" cm="1">
        <f t="array" ref="S48">VLOOKUP(TRIM(R48),TRIM(RegionLookup!$B$2:$C$51),2,TRUE)</f>
        <v>3</v>
      </c>
      <c r="T48" t="s">
        <v>1250</v>
      </c>
      <c r="U48" t="s">
        <v>1251</v>
      </c>
      <c r="V48" t="s">
        <v>1276</v>
      </c>
      <c r="W48" t="s">
        <v>1252</v>
      </c>
      <c r="X48" t="s">
        <v>1253</v>
      </c>
      <c r="Y48" t="s">
        <v>1254</v>
      </c>
      <c r="Z48" t="s">
        <v>1277</v>
      </c>
      <c r="AA48" t="s">
        <v>1278</v>
      </c>
      <c r="AB48" t="s">
        <v>1279</v>
      </c>
      <c r="AC48" t="s">
        <v>1280</v>
      </c>
      <c r="AD48" t="s">
        <v>1281</v>
      </c>
      <c r="AE48" t="s">
        <v>1282</v>
      </c>
      <c r="AF48" t="s">
        <v>1283</v>
      </c>
      <c r="AG48" t="s">
        <v>1284</v>
      </c>
      <c r="AH48" t="s">
        <v>1285</v>
      </c>
      <c r="AI48" t="s">
        <v>115</v>
      </c>
      <c r="AJ48" t="s">
        <v>1271</v>
      </c>
      <c r="AK48" t="s">
        <v>1286</v>
      </c>
      <c r="AL48" t="s">
        <v>1287</v>
      </c>
      <c r="AM48" t="s">
        <v>73</v>
      </c>
      <c r="AN48" t="s">
        <v>1285</v>
      </c>
      <c r="AO48" t="s">
        <v>75</v>
      </c>
      <c r="AP48" s="3" t="s">
        <v>1288</v>
      </c>
    </row>
    <row r="49" spans="1:42" ht="330" hidden="1" x14ac:dyDescent="0.25">
      <c r="A49" s="3" t="s">
        <v>1289</v>
      </c>
      <c r="B49" t="s">
        <v>1290</v>
      </c>
      <c r="C49" t="s">
        <v>1291</v>
      </c>
      <c r="D49" s="3" t="s">
        <v>1292</v>
      </c>
      <c r="E49" t="s">
        <v>1293</v>
      </c>
      <c r="F49" t="s">
        <v>1294</v>
      </c>
      <c r="G49" t="s">
        <v>1295</v>
      </c>
      <c r="H49" t="s">
        <v>153</v>
      </c>
      <c r="I49" t="s">
        <v>56</v>
      </c>
      <c r="J49" s="3" t="s">
        <v>1</v>
      </c>
      <c r="K49" s="3" t="s">
        <v>85</v>
      </c>
      <c r="L49" s="3" t="s">
        <v>268</v>
      </c>
      <c r="M49" s="3" t="s">
        <v>1</v>
      </c>
      <c r="N49" s="3" t="s">
        <v>1296</v>
      </c>
      <c r="O49" s="3" t="s">
        <v>1297</v>
      </c>
      <c r="P49" t="s">
        <v>1247</v>
      </c>
      <c r="Q49" t="s">
        <v>1248</v>
      </c>
      <c r="R49" s="3" t="s">
        <v>1249</v>
      </c>
      <c r="S49" t="str" cm="1">
        <f t="array" ref="S49">VLOOKUP(TRIM(R49),TRIM(RegionLookup!$B$2:$C$51),2,TRUE)</f>
        <v>3</v>
      </c>
      <c r="T49" t="s">
        <v>1250</v>
      </c>
      <c r="U49" t="s">
        <v>1251</v>
      </c>
      <c r="V49" t="s">
        <v>1276</v>
      </c>
      <c r="W49" t="s">
        <v>1252</v>
      </c>
      <c r="X49" t="s">
        <v>1253</v>
      </c>
      <c r="Y49" t="s">
        <v>1254</v>
      </c>
      <c r="Z49" t="s">
        <v>1298</v>
      </c>
      <c r="AA49" t="s">
        <v>1299</v>
      </c>
      <c r="AB49" t="s">
        <v>1300</v>
      </c>
      <c r="AC49" t="s">
        <v>1</v>
      </c>
      <c r="AD49" t="s">
        <v>1</v>
      </c>
      <c r="AE49" t="s">
        <v>1301</v>
      </c>
      <c r="AF49" t="s">
        <v>1283</v>
      </c>
      <c r="AG49" t="s">
        <v>1302</v>
      </c>
      <c r="AH49" t="s">
        <v>1303</v>
      </c>
      <c r="AI49" t="s">
        <v>115</v>
      </c>
      <c r="AJ49" t="s">
        <v>1293</v>
      </c>
      <c r="AK49" t="s">
        <v>1264</v>
      </c>
      <c r="AL49" t="s">
        <v>1304</v>
      </c>
      <c r="AM49" t="s">
        <v>147</v>
      </c>
      <c r="AN49" t="s">
        <v>1303</v>
      </c>
      <c r="AO49" t="s">
        <v>75</v>
      </c>
      <c r="AP49" s="3" t="s">
        <v>1305</v>
      </c>
    </row>
    <row r="50" spans="1:42" ht="409.5" hidden="1" x14ac:dyDescent="0.25">
      <c r="A50" s="3" t="s">
        <v>1306</v>
      </c>
      <c r="B50" t="s">
        <v>1307</v>
      </c>
      <c r="C50" t="s">
        <v>589</v>
      </c>
      <c r="D50" s="3" t="s">
        <v>1308</v>
      </c>
      <c r="E50" t="s">
        <v>1309</v>
      </c>
      <c r="F50" t="s">
        <v>1310</v>
      </c>
      <c r="G50" t="s">
        <v>1311</v>
      </c>
      <c r="H50" t="s">
        <v>55</v>
      </c>
      <c r="I50" t="s">
        <v>56</v>
      </c>
      <c r="J50" s="3" t="s">
        <v>1</v>
      </c>
      <c r="K50" s="3" t="s">
        <v>103</v>
      </c>
      <c r="L50" s="3" t="s">
        <v>121</v>
      </c>
      <c r="M50" s="3" t="s">
        <v>154</v>
      </c>
      <c r="N50" s="3" t="s">
        <v>1312</v>
      </c>
      <c r="O50" s="3" t="s">
        <v>1308</v>
      </c>
      <c r="P50" t="s">
        <v>1247</v>
      </c>
      <c r="Q50" t="s">
        <v>1248</v>
      </c>
      <c r="R50" s="3" t="s">
        <v>1249</v>
      </c>
      <c r="S50" t="str" cm="1">
        <f t="array" ref="S50">VLOOKUP(TRIM(R50),TRIM(RegionLookup!$B$2:$C$51),2,TRUE)</f>
        <v>3</v>
      </c>
      <c r="T50" t="s">
        <v>1250</v>
      </c>
      <c r="U50" t="s">
        <v>1251</v>
      </c>
      <c r="V50" t="s">
        <v>1276</v>
      </c>
      <c r="W50" t="s">
        <v>1252</v>
      </c>
      <c r="X50" t="s">
        <v>1253</v>
      </c>
      <c r="Y50" t="s">
        <v>1254</v>
      </c>
      <c r="Z50" t="s">
        <v>1313</v>
      </c>
      <c r="AA50" t="s">
        <v>1314</v>
      </c>
      <c r="AB50" t="s">
        <v>1315</v>
      </c>
      <c r="AC50" t="s">
        <v>1</v>
      </c>
      <c r="AD50" t="s">
        <v>1</v>
      </c>
      <c r="AE50" t="s">
        <v>1316</v>
      </c>
      <c r="AF50" t="s">
        <v>1317</v>
      </c>
      <c r="AG50" t="s">
        <v>1318</v>
      </c>
      <c r="AH50" t="s">
        <v>1319</v>
      </c>
      <c r="AI50" t="s">
        <v>115</v>
      </c>
      <c r="AJ50" t="s">
        <v>1320</v>
      </c>
      <c r="AK50" t="s">
        <v>1321</v>
      </c>
      <c r="AL50" t="s">
        <v>1322</v>
      </c>
      <c r="AM50" t="s">
        <v>1</v>
      </c>
      <c r="AN50" t="s">
        <v>1</v>
      </c>
      <c r="AO50" t="s">
        <v>75</v>
      </c>
      <c r="AP50" s="3" t="s">
        <v>1323</v>
      </c>
    </row>
    <row r="51" spans="1:42" ht="210" hidden="1" x14ac:dyDescent="0.25">
      <c r="A51" s="3" t="s">
        <v>49</v>
      </c>
      <c r="B51" t="s">
        <v>50</v>
      </c>
      <c r="C51" t="s">
        <v>51</v>
      </c>
      <c r="D51" s="3" t="s">
        <v>1</v>
      </c>
      <c r="E51" t="s">
        <v>52</v>
      </c>
      <c r="F51" t="s">
        <v>53</v>
      </c>
      <c r="G51" t="s">
        <v>54</v>
      </c>
      <c r="H51" t="s">
        <v>55</v>
      </c>
      <c r="I51" t="s">
        <v>56</v>
      </c>
      <c r="J51" s="3" t="s">
        <v>57</v>
      </c>
      <c r="K51" s="3" t="s">
        <v>58</v>
      </c>
      <c r="L51" s="3" t="s">
        <v>59</v>
      </c>
      <c r="M51" s="3" t="s">
        <v>60</v>
      </c>
      <c r="N51" s="3" t="s">
        <v>61</v>
      </c>
      <c r="O51" s="3" t="s">
        <v>62</v>
      </c>
      <c r="P51" t="s">
        <v>63</v>
      </c>
      <c r="Q51" t="s">
        <v>64</v>
      </c>
      <c r="R51" s="3" t="s">
        <v>65</v>
      </c>
      <c r="S51" t="str" cm="1">
        <f t="array" ref="S51">VLOOKUP(TRIM(R51),TRIM(RegionLookup!$B$2:$C$51),2,TRUE)</f>
        <v>2</v>
      </c>
      <c r="T51" t="s">
        <v>66</v>
      </c>
      <c r="U51" t="s">
        <v>67</v>
      </c>
      <c r="W51" t="s">
        <v>68</v>
      </c>
      <c r="X51" t="s">
        <v>69</v>
      </c>
      <c r="Y51" t="s">
        <v>70</v>
      </c>
      <c r="Z51" t="s">
        <v>71</v>
      </c>
      <c r="AF51" t="s">
        <v>1</v>
      </c>
      <c r="AG51" t="s">
        <v>1</v>
      </c>
      <c r="AH51" t="s">
        <v>1</v>
      </c>
      <c r="AI51" t="s">
        <v>1</v>
      </c>
      <c r="AJ51" t="s">
        <v>1</v>
      </c>
      <c r="AK51" t="s">
        <v>72</v>
      </c>
      <c r="AL51" t="s">
        <v>1</v>
      </c>
      <c r="AM51" t="s">
        <v>73</v>
      </c>
      <c r="AN51" t="s">
        <v>74</v>
      </c>
      <c r="AO51" t="s">
        <v>75</v>
      </c>
      <c r="AP51" s="3" t="s">
        <v>76</v>
      </c>
    </row>
    <row r="52" spans="1:42" ht="225" hidden="1" x14ac:dyDescent="0.25">
      <c r="A52" s="3" t="s">
        <v>219</v>
      </c>
      <c r="B52" t="s">
        <v>220</v>
      </c>
      <c r="C52" t="s">
        <v>51</v>
      </c>
      <c r="D52" s="3" t="s">
        <v>221</v>
      </c>
      <c r="E52" t="s">
        <v>222</v>
      </c>
      <c r="F52" t="s">
        <v>223</v>
      </c>
      <c r="G52" t="s">
        <v>224</v>
      </c>
      <c r="H52" t="s">
        <v>55</v>
      </c>
      <c r="I52" t="s">
        <v>56</v>
      </c>
      <c r="J52" s="3" t="s">
        <v>1</v>
      </c>
      <c r="K52" s="3" t="s">
        <v>103</v>
      </c>
      <c r="L52" s="3" t="s">
        <v>104</v>
      </c>
      <c r="M52" s="3" t="s">
        <v>154</v>
      </c>
      <c r="N52" s="3" t="s">
        <v>219</v>
      </c>
      <c r="O52" s="3" t="s">
        <v>225</v>
      </c>
      <c r="P52" t="s">
        <v>226</v>
      </c>
      <c r="Q52" t="s">
        <v>227</v>
      </c>
      <c r="R52" s="3" t="s">
        <v>65</v>
      </c>
      <c r="S52" t="str" cm="1">
        <f t="array" ref="S52">VLOOKUP(TRIM(R52),TRIM(RegionLookup!$B$2:$C$51),2,TRUE)</f>
        <v>2</v>
      </c>
      <c r="T52" t="s">
        <v>228</v>
      </c>
      <c r="U52" t="s">
        <v>67</v>
      </c>
      <c r="W52" t="s">
        <v>68</v>
      </c>
      <c r="X52" t="s">
        <v>229</v>
      </c>
      <c r="Y52" t="s">
        <v>70</v>
      </c>
      <c r="Z52" t="s">
        <v>230</v>
      </c>
      <c r="AF52" t="s">
        <v>1</v>
      </c>
      <c r="AG52" t="s">
        <v>1</v>
      </c>
      <c r="AH52" t="s">
        <v>1</v>
      </c>
      <c r="AI52" t="s">
        <v>1</v>
      </c>
      <c r="AJ52" t="s">
        <v>1</v>
      </c>
      <c r="AK52" t="s">
        <v>231</v>
      </c>
      <c r="AL52" t="s">
        <v>232</v>
      </c>
      <c r="AM52" t="s">
        <v>73</v>
      </c>
      <c r="AN52" t="s">
        <v>233</v>
      </c>
      <c r="AO52" t="s">
        <v>115</v>
      </c>
      <c r="AP52" s="3" t="s">
        <v>234</v>
      </c>
    </row>
    <row r="53" spans="1:42" ht="409.5" hidden="1" x14ac:dyDescent="0.25">
      <c r="A53" s="3" t="s">
        <v>295</v>
      </c>
      <c r="B53" t="s">
        <v>296</v>
      </c>
      <c r="C53" t="s">
        <v>150</v>
      </c>
      <c r="D53" s="3" t="s">
        <v>297</v>
      </c>
      <c r="E53" t="s">
        <v>298</v>
      </c>
      <c r="F53" t="s">
        <v>299</v>
      </c>
      <c r="G53" t="s">
        <v>300</v>
      </c>
      <c r="H53" t="s">
        <v>153</v>
      </c>
      <c r="I53" t="s">
        <v>56</v>
      </c>
      <c r="J53" s="3" t="s">
        <v>1</v>
      </c>
      <c r="K53" s="3" t="s">
        <v>204</v>
      </c>
      <c r="L53" s="3" t="s">
        <v>104</v>
      </c>
      <c r="M53" s="3" t="s">
        <v>154</v>
      </c>
      <c r="N53" s="3" t="s">
        <v>295</v>
      </c>
      <c r="O53" s="3" t="s">
        <v>301</v>
      </c>
      <c r="P53" t="s">
        <v>302</v>
      </c>
      <c r="Q53" t="s">
        <v>303</v>
      </c>
      <c r="R53" s="3" t="s">
        <v>304</v>
      </c>
      <c r="S53" t="str" cm="1">
        <f t="array" ref="S53">VLOOKUP(TRIM(R53),TRIM(RegionLookup!$B$2:$C$51),2,TRUE)</f>
        <v>3</v>
      </c>
      <c r="T53" t="s">
        <v>305</v>
      </c>
      <c r="U53" t="s">
        <v>306</v>
      </c>
      <c r="W53" t="s">
        <v>307</v>
      </c>
      <c r="X53" t="s">
        <v>308</v>
      </c>
      <c r="Y53" t="s">
        <v>309</v>
      </c>
      <c r="Z53" t="s">
        <v>310</v>
      </c>
      <c r="AA53" t="s">
        <v>311</v>
      </c>
      <c r="AE53" t="s">
        <v>310</v>
      </c>
      <c r="AF53" t="s">
        <v>1</v>
      </c>
      <c r="AG53" t="s">
        <v>1</v>
      </c>
      <c r="AH53" t="s">
        <v>1</v>
      </c>
      <c r="AI53" t="s">
        <v>1</v>
      </c>
      <c r="AJ53" t="s">
        <v>1</v>
      </c>
      <c r="AK53" t="s">
        <v>1</v>
      </c>
      <c r="AL53" t="s">
        <v>1</v>
      </c>
      <c r="AM53" t="s">
        <v>1</v>
      </c>
      <c r="AN53" t="s">
        <v>1</v>
      </c>
      <c r="AO53" t="s">
        <v>1</v>
      </c>
      <c r="AP53" s="3" t="s">
        <v>312</v>
      </c>
    </row>
    <row r="54" spans="1:42" ht="409.5" hidden="1" x14ac:dyDescent="0.25">
      <c r="A54" s="3" t="s">
        <v>313</v>
      </c>
      <c r="B54" t="s">
        <v>314</v>
      </c>
      <c r="C54" t="s">
        <v>315</v>
      </c>
      <c r="D54" s="3" t="s">
        <v>316</v>
      </c>
      <c r="E54" t="s">
        <v>317</v>
      </c>
      <c r="F54" t="s">
        <v>318</v>
      </c>
      <c r="G54" t="s">
        <v>300</v>
      </c>
      <c r="H54" t="s">
        <v>153</v>
      </c>
      <c r="I54" t="s">
        <v>56</v>
      </c>
      <c r="J54" s="3" t="s">
        <v>1</v>
      </c>
      <c r="K54" s="3" t="s">
        <v>103</v>
      </c>
      <c r="L54" s="3" t="s">
        <v>319</v>
      </c>
      <c r="M54" s="3" t="s">
        <v>154</v>
      </c>
      <c r="N54" s="3" t="s">
        <v>320</v>
      </c>
      <c r="O54" s="3" t="s">
        <v>321</v>
      </c>
      <c r="P54" t="s">
        <v>302</v>
      </c>
      <c r="Q54" t="s">
        <v>303</v>
      </c>
      <c r="R54" s="3" t="s">
        <v>304</v>
      </c>
      <c r="S54" t="str" cm="1">
        <f t="array" ref="S54">VLOOKUP(TRIM(R54),TRIM(RegionLookup!$B$2:$C$51),2,TRUE)</f>
        <v>3</v>
      </c>
      <c r="T54" t="s">
        <v>305</v>
      </c>
      <c r="U54" t="s">
        <v>306</v>
      </c>
      <c r="W54" t="s">
        <v>307</v>
      </c>
      <c r="X54" t="s">
        <v>308</v>
      </c>
      <c r="Y54" t="s">
        <v>309</v>
      </c>
      <c r="Z54" t="s">
        <v>322</v>
      </c>
      <c r="AA54" t="s">
        <v>323</v>
      </c>
      <c r="AE54" t="s">
        <v>322</v>
      </c>
      <c r="AF54" t="s">
        <v>1</v>
      </c>
      <c r="AG54" t="s">
        <v>1</v>
      </c>
      <c r="AH54" t="s">
        <v>1</v>
      </c>
      <c r="AI54" t="s">
        <v>1</v>
      </c>
      <c r="AJ54" t="s">
        <v>1</v>
      </c>
      <c r="AK54" t="s">
        <v>1</v>
      </c>
      <c r="AL54" t="s">
        <v>1</v>
      </c>
      <c r="AM54" t="s">
        <v>1</v>
      </c>
      <c r="AN54" t="s">
        <v>1</v>
      </c>
      <c r="AO54" t="s">
        <v>1</v>
      </c>
      <c r="AP54" s="3" t="s">
        <v>324</v>
      </c>
    </row>
    <row r="55" spans="1:42" ht="409.5" hidden="1" x14ac:dyDescent="0.25">
      <c r="A55" s="3" t="s">
        <v>325</v>
      </c>
      <c r="B55" t="s">
        <v>326</v>
      </c>
      <c r="C55" t="s">
        <v>327</v>
      </c>
      <c r="D55" s="3" t="s">
        <v>328</v>
      </c>
      <c r="E55" t="s">
        <v>329</v>
      </c>
      <c r="F55" t="s">
        <v>330</v>
      </c>
      <c r="G55" t="s">
        <v>300</v>
      </c>
      <c r="H55" t="s">
        <v>153</v>
      </c>
      <c r="I55" t="s">
        <v>56</v>
      </c>
      <c r="J55" s="3" t="s">
        <v>1</v>
      </c>
      <c r="K55" s="3" t="s">
        <v>268</v>
      </c>
      <c r="L55" s="3" t="s">
        <v>104</v>
      </c>
      <c r="M55" s="3" t="s">
        <v>154</v>
      </c>
      <c r="N55" s="3" t="s">
        <v>331</v>
      </c>
      <c r="O55" s="3" t="s">
        <v>332</v>
      </c>
      <c r="P55" t="s">
        <v>302</v>
      </c>
      <c r="Q55" t="s">
        <v>303</v>
      </c>
      <c r="R55" s="3" t="s">
        <v>304</v>
      </c>
      <c r="S55" t="str" cm="1">
        <f t="array" ref="S55">VLOOKUP(TRIM(R55),TRIM(RegionLookup!$B$2:$C$51),2,TRUE)</f>
        <v>3</v>
      </c>
      <c r="T55" t="s">
        <v>305</v>
      </c>
      <c r="U55" t="s">
        <v>306</v>
      </c>
      <c r="W55" t="s">
        <v>307</v>
      </c>
      <c r="X55" t="s">
        <v>308</v>
      </c>
      <c r="Y55" t="s">
        <v>309</v>
      </c>
      <c r="Z55" t="s">
        <v>333</v>
      </c>
      <c r="AA55" t="s">
        <v>334</v>
      </c>
      <c r="AE55" t="s">
        <v>333</v>
      </c>
      <c r="AF55" t="s">
        <v>1</v>
      </c>
      <c r="AG55" t="s">
        <v>1</v>
      </c>
      <c r="AH55" t="s">
        <v>1</v>
      </c>
      <c r="AI55" t="s">
        <v>1</v>
      </c>
      <c r="AJ55" t="s">
        <v>1</v>
      </c>
      <c r="AK55" t="s">
        <v>1</v>
      </c>
      <c r="AL55" t="s">
        <v>1</v>
      </c>
      <c r="AM55" t="s">
        <v>1</v>
      </c>
      <c r="AN55" t="s">
        <v>1</v>
      </c>
      <c r="AO55" t="s">
        <v>1</v>
      </c>
      <c r="AP55" s="3" t="s">
        <v>335</v>
      </c>
    </row>
    <row r="56" spans="1:42" ht="409.5" hidden="1" x14ac:dyDescent="0.25">
      <c r="A56" s="3" t="s">
        <v>910</v>
      </c>
      <c r="B56" t="s">
        <v>911</v>
      </c>
      <c r="C56" t="s">
        <v>912</v>
      </c>
      <c r="D56" s="3" t="s">
        <v>913</v>
      </c>
      <c r="E56" t="s">
        <v>914</v>
      </c>
      <c r="F56" t="s">
        <v>915</v>
      </c>
      <c r="G56" t="s">
        <v>916</v>
      </c>
      <c r="H56" t="s">
        <v>153</v>
      </c>
      <c r="I56" t="s">
        <v>56</v>
      </c>
      <c r="J56" s="3" t="s">
        <v>917</v>
      </c>
      <c r="K56" s="3" t="s">
        <v>121</v>
      </c>
      <c r="L56" s="3" t="s">
        <v>1</v>
      </c>
      <c r="M56" s="3" t="s">
        <v>1</v>
      </c>
      <c r="N56" s="3" t="s">
        <v>918</v>
      </c>
      <c r="O56" s="3" t="s">
        <v>919</v>
      </c>
      <c r="P56" t="s">
        <v>920</v>
      </c>
      <c r="Q56" t="s">
        <v>921</v>
      </c>
      <c r="R56" s="3" t="s">
        <v>922</v>
      </c>
      <c r="S56" t="str" cm="1">
        <f t="array" ref="S56">VLOOKUP(TRIM(R56),TRIM(RegionLookup!$B$2:$C$51),2,TRUE)</f>
        <v>4</v>
      </c>
      <c r="T56" t="s">
        <v>923</v>
      </c>
      <c r="U56" t="s">
        <v>924</v>
      </c>
      <c r="V56" t="s">
        <v>925</v>
      </c>
      <c r="W56" t="s">
        <v>926</v>
      </c>
      <c r="X56" t="s">
        <v>927</v>
      </c>
      <c r="Y56" t="s">
        <v>928</v>
      </c>
      <c r="Z56" t="s">
        <v>929</v>
      </c>
      <c r="AA56" t="s">
        <v>930</v>
      </c>
      <c r="AB56" t="s">
        <v>931</v>
      </c>
      <c r="AC56" t="s">
        <v>932</v>
      </c>
      <c r="AE56" t="s">
        <v>933</v>
      </c>
      <c r="AF56" t="s">
        <v>1</v>
      </c>
      <c r="AG56" t="s">
        <v>1</v>
      </c>
      <c r="AH56" t="s">
        <v>1</v>
      </c>
      <c r="AI56" t="s">
        <v>1</v>
      </c>
      <c r="AJ56" t="s">
        <v>1</v>
      </c>
      <c r="AK56" t="s">
        <v>934</v>
      </c>
      <c r="AL56" t="s">
        <v>1</v>
      </c>
      <c r="AM56" t="s">
        <v>73</v>
      </c>
      <c r="AN56" t="s">
        <v>935</v>
      </c>
      <c r="AO56" t="s">
        <v>75</v>
      </c>
      <c r="AP56" s="3" t="s">
        <v>936</v>
      </c>
    </row>
    <row r="57" spans="1:42" ht="409.5" hidden="1" x14ac:dyDescent="0.25">
      <c r="A57" s="3" t="s">
        <v>1208</v>
      </c>
      <c r="B57" t="s">
        <v>1209</v>
      </c>
      <c r="C57" t="s">
        <v>1210</v>
      </c>
      <c r="D57" s="3" t="s">
        <v>1211</v>
      </c>
      <c r="E57" t="s">
        <v>1212</v>
      </c>
      <c r="F57" t="s">
        <v>1213</v>
      </c>
      <c r="G57" t="s">
        <v>1214</v>
      </c>
      <c r="H57" t="s">
        <v>153</v>
      </c>
      <c r="I57" t="s">
        <v>56</v>
      </c>
      <c r="J57" s="3" t="s">
        <v>1</v>
      </c>
      <c r="K57" s="3" t="s">
        <v>84</v>
      </c>
      <c r="L57" s="3" t="s">
        <v>188</v>
      </c>
      <c r="M57" s="3" t="s">
        <v>269</v>
      </c>
      <c r="N57" s="3" t="s">
        <v>1208</v>
      </c>
      <c r="O57" s="3" t="s">
        <v>1215</v>
      </c>
      <c r="P57" t="s">
        <v>1216</v>
      </c>
      <c r="Q57" t="s">
        <v>1217</v>
      </c>
      <c r="R57" s="3" t="s">
        <v>1218</v>
      </c>
      <c r="S57" t="str" cm="1">
        <f t="array" ref="S57">VLOOKUP(TRIM(R57),TRIM(RegionLookup!$B$2:$C$51),2,TRUE)</f>
        <v>4</v>
      </c>
      <c r="T57" t="s">
        <v>1219</v>
      </c>
      <c r="U57" t="s">
        <v>1220</v>
      </c>
      <c r="W57" t="s">
        <v>1221</v>
      </c>
      <c r="X57" t="s">
        <v>1222</v>
      </c>
      <c r="Y57" t="s">
        <v>1223</v>
      </c>
      <c r="AE57" t="s">
        <v>1224</v>
      </c>
      <c r="AF57" t="s">
        <v>1218</v>
      </c>
      <c r="AG57" t="s">
        <v>1225</v>
      </c>
      <c r="AH57" t="s">
        <v>1226</v>
      </c>
      <c r="AI57" t="s">
        <v>75</v>
      </c>
      <c r="AJ57" t="s">
        <v>1212</v>
      </c>
      <c r="AK57" t="s">
        <v>1227</v>
      </c>
      <c r="AL57" t="s">
        <v>1228</v>
      </c>
      <c r="AM57" t="s">
        <v>426</v>
      </c>
      <c r="AN57" t="s">
        <v>1229</v>
      </c>
      <c r="AO57" t="s">
        <v>75</v>
      </c>
      <c r="AP57" s="3" t="s">
        <v>1230</v>
      </c>
    </row>
    <row r="58" spans="1:42" ht="409.5" x14ac:dyDescent="0.25">
      <c r="A58" s="3" t="s">
        <v>843</v>
      </c>
      <c r="B58" t="s">
        <v>844</v>
      </c>
      <c r="C58" t="s">
        <v>431</v>
      </c>
      <c r="D58" s="3" t="s">
        <v>845</v>
      </c>
      <c r="E58" t="s">
        <v>846</v>
      </c>
      <c r="F58" t="s">
        <v>847</v>
      </c>
      <c r="G58" t="s">
        <v>848</v>
      </c>
      <c r="H58" t="s">
        <v>55</v>
      </c>
      <c r="I58" t="s">
        <v>56</v>
      </c>
      <c r="J58" s="3" t="s">
        <v>1</v>
      </c>
      <c r="K58" s="3" t="s">
        <v>102</v>
      </c>
      <c r="L58" s="3" t="s">
        <v>121</v>
      </c>
      <c r="M58" s="3" t="s">
        <v>104</v>
      </c>
      <c r="N58" s="3" t="s">
        <v>849</v>
      </c>
      <c r="O58" s="3" t="s">
        <v>850</v>
      </c>
      <c r="P58" t="s">
        <v>851</v>
      </c>
      <c r="Q58" t="s">
        <v>852</v>
      </c>
      <c r="R58" s="3" t="s">
        <v>853</v>
      </c>
      <c r="S58" t="str" cm="1">
        <f t="array" ref="S58">VLOOKUP(TRIM(R58),TRIM(RegionLookup!$B$2:$C$51),2,TRUE)</f>
        <v>1</v>
      </c>
      <c r="T58" t="s">
        <v>854</v>
      </c>
      <c r="U58" t="s">
        <v>855</v>
      </c>
      <c r="V58" t="s">
        <v>856</v>
      </c>
      <c r="W58" t="s">
        <v>857</v>
      </c>
      <c r="X58" t="s">
        <v>858</v>
      </c>
      <c r="Y58" t="s">
        <v>859</v>
      </c>
      <c r="Z58" t="s">
        <v>1</v>
      </c>
      <c r="AA58" t="s">
        <v>1</v>
      </c>
      <c r="AB58" t="s">
        <v>1</v>
      </c>
      <c r="AC58" t="s">
        <v>1</v>
      </c>
      <c r="AD58" t="s">
        <v>1</v>
      </c>
      <c r="AE58" t="s">
        <v>860</v>
      </c>
      <c r="AF58" t="s">
        <v>853</v>
      </c>
      <c r="AG58" t="s">
        <v>861</v>
      </c>
      <c r="AH58" t="s">
        <v>862</v>
      </c>
      <c r="AI58" t="s">
        <v>75</v>
      </c>
      <c r="AJ58" t="s">
        <v>846</v>
      </c>
      <c r="AK58" t="s">
        <v>863</v>
      </c>
      <c r="AL58" t="s">
        <v>864</v>
      </c>
      <c r="AM58" t="s">
        <v>163</v>
      </c>
      <c r="AN58" t="s">
        <v>1</v>
      </c>
      <c r="AO58" t="s">
        <v>115</v>
      </c>
      <c r="AP58" s="3" t="s">
        <v>865</v>
      </c>
    </row>
    <row r="59" spans="1:42" ht="409.5" x14ac:dyDescent="0.25">
      <c r="A59" s="3" t="s">
        <v>866</v>
      </c>
      <c r="B59" t="s">
        <v>844</v>
      </c>
      <c r="C59" t="s">
        <v>431</v>
      </c>
      <c r="D59" s="3" t="s">
        <v>867</v>
      </c>
      <c r="E59" t="s">
        <v>868</v>
      </c>
      <c r="F59" t="s">
        <v>869</v>
      </c>
      <c r="G59" t="s">
        <v>848</v>
      </c>
      <c r="H59" t="s">
        <v>55</v>
      </c>
      <c r="I59" t="s">
        <v>56</v>
      </c>
      <c r="J59" s="3" t="s">
        <v>1</v>
      </c>
      <c r="K59" s="3" t="s">
        <v>84</v>
      </c>
      <c r="L59" s="3" t="s">
        <v>122</v>
      </c>
      <c r="M59" s="3" t="s">
        <v>155</v>
      </c>
      <c r="N59" s="3" t="s">
        <v>870</v>
      </c>
      <c r="O59" s="3" t="s">
        <v>871</v>
      </c>
      <c r="P59" t="s">
        <v>851</v>
      </c>
      <c r="Q59" t="s">
        <v>852</v>
      </c>
      <c r="R59" s="3" t="s">
        <v>853</v>
      </c>
      <c r="S59" t="str" cm="1">
        <f t="array" ref="S59">VLOOKUP(TRIM(R59),TRIM(RegionLookup!$B$2:$C$51),2,TRUE)</f>
        <v>1</v>
      </c>
      <c r="T59" t="s">
        <v>854</v>
      </c>
      <c r="U59" t="s">
        <v>855</v>
      </c>
      <c r="V59" t="s">
        <v>856</v>
      </c>
      <c r="W59" t="s">
        <v>857</v>
      </c>
      <c r="X59" t="s">
        <v>858</v>
      </c>
      <c r="Y59" t="s">
        <v>859</v>
      </c>
      <c r="Z59" t="s">
        <v>1</v>
      </c>
      <c r="AA59" t="s">
        <v>1</v>
      </c>
      <c r="AB59" t="s">
        <v>1</v>
      </c>
      <c r="AC59" t="s">
        <v>1</v>
      </c>
      <c r="AD59" t="s">
        <v>1</v>
      </c>
      <c r="AE59" t="s">
        <v>872</v>
      </c>
      <c r="AF59" t="s">
        <v>853</v>
      </c>
      <c r="AG59" t="s">
        <v>861</v>
      </c>
      <c r="AH59" t="s">
        <v>873</v>
      </c>
      <c r="AI59" t="s">
        <v>75</v>
      </c>
      <c r="AJ59" t="s">
        <v>868</v>
      </c>
      <c r="AK59" t="s">
        <v>863</v>
      </c>
      <c r="AL59" t="s">
        <v>864</v>
      </c>
      <c r="AM59" t="s">
        <v>147</v>
      </c>
      <c r="AN59" t="s">
        <v>1</v>
      </c>
      <c r="AO59" t="s">
        <v>115</v>
      </c>
      <c r="AP59" s="3" t="s">
        <v>874</v>
      </c>
    </row>
    <row r="60" spans="1:42" ht="409.5" x14ac:dyDescent="0.25">
      <c r="A60" s="3" t="s">
        <v>875</v>
      </c>
      <c r="B60" t="s">
        <v>876</v>
      </c>
      <c r="C60" t="s">
        <v>877</v>
      </c>
      <c r="D60" s="3" t="s">
        <v>878</v>
      </c>
      <c r="E60" t="s">
        <v>879</v>
      </c>
      <c r="F60" t="s">
        <v>880</v>
      </c>
      <c r="G60" t="s">
        <v>848</v>
      </c>
      <c r="H60" t="s">
        <v>153</v>
      </c>
      <c r="I60" t="s">
        <v>56</v>
      </c>
      <c r="J60" s="3" t="s">
        <v>1</v>
      </c>
      <c r="K60" s="3" t="s">
        <v>84</v>
      </c>
      <c r="L60" s="3" t="s">
        <v>121</v>
      </c>
      <c r="M60" s="3" t="s">
        <v>104</v>
      </c>
      <c r="N60" s="3" t="s">
        <v>881</v>
      </c>
      <c r="O60" s="3" t="s">
        <v>882</v>
      </c>
      <c r="P60" t="s">
        <v>851</v>
      </c>
      <c r="Q60" t="s">
        <v>852</v>
      </c>
      <c r="R60" s="3" t="s">
        <v>853</v>
      </c>
      <c r="S60" t="str" cm="1">
        <f t="array" ref="S60">VLOOKUP(TRIM(R60),TRIM(RegionLookup!$B$2:$C$51),2,TRUE)</f>
        <v>1</v>
      </c>
      <c r="T60" t="s">
        <v>854</v>
      </c>
      <c r="U60" t="s">
        <v>855</v>
      </c>
      <c r="V60" t="s">
        <v>856</v>
      </c>
      <c r="W60" t="s">
        <v>857</v>
      </c>
      <c r="X60" t="s">
        <v>858</v>
      </c>
      <c r="Y60" t="s">
        <v>859</v>
      </c>
      <c r="Z60" t="s">
        <v>1</v>
      </c>
      <c r="AA60" t="s">
        <v>1</v>
      </c>
      <c r="AB60" t="s">
        <v>1</v>
      </c>
      <c r="AC60" t="s">
        <v>1</v>
      </c>
      <c r="AD60" t="s">
        <v>1</v>
      </c>
      <c r="AE60" t="s">
        <v>883</v>
      </c>
      <c r="AF60" t="s">
        <v>853</v>
      </c>
      <c r="AG60" t="s">
        <v>861</v>
      </c>
      <c r="AH60" t="s">
        <v>884</v>
      </c>
      <c r="AI60" t="s">
        <v>75</v>
      </c>
      <c r="AJ60" t="s">
        <v>879</v>
      </c>
      <c r="AK60" t="s">
        <v>863</v>
      </c>
      <c r="AL60" t="s">
        <v>885</v>
      </c>
      <c r="AM60" t="s">
        <v>163</v>
      </c>
      <c r="AN60" t="s">
        <v>1</v>
      </c>
      <c r="AO60" t="s">
        <v>115</v>
      </c>
      <c r="AP60" s="3" t="s">
        <v>886</v>
      </c>
    </row>
    <row r="61" spans="1:42" ht="409.5" x14ac:dyDescent="0.25">
      <c r="A61" s="3" t="s">
        <v>125</v>
      </c>
      <c r="B61" t="s">
        <v>126</v>
      </c>
      <c r="C61" t="s">
        <v>127</v>
      </c>
      <c r="D61" s="3" t="s">
        <v>128</v>
      </c>
      <c r="E61" t="s">
        <v>129</v>
      </c>
      <c r="F61" t="s">
        <v>130</v>
      </c>
      <c r="G61" t="s">
        <v>131</v>
      </c>
      <c r="H61" t="s">
        <v>55</v>
      </c>
      <c r="I61" t="s">
        <v>56</v>
      </c>
      <c r="J61" s="3" t="s">
        <v>1</v>
      </c>
      <c r="K61" s="3" t="s">
        <v>132</v>
      </c>
      <c r="L61" s="3" t="s">
        <v>59</v>
      </c>
      <c r="M61" s="3" t="s">
        <v>133</v>
      </c>
      <c r="N61" s="3" t="s">
        <v>125</v>
      </c>
      <c r="O61" s="3" t="s">
        <v>134</v>
      </c>
      <c r="P61" t="s">
        <v>135</v>
      </c>
      <c r="Q61" t="s">
        <v>136</v>
      </c>
      <c r="R61" s="3" t="s">
        <v>137</v>
      </c>
      <c r="S61" t="str" cm="1">
        <f t="array" ref="S61">VLOOKUP(TRIM(R61),TRIM(RegionLookup!$B$2:$C$51),2,TRUE)</f>
        <v>1</v>
      </c>
      <c r="T61" t="s">
        <v>138</v>
      </c>
      <c r="U61" t="s">
        <v>139</v>
      </c>
      <c r="W61" t="s">
        <v>140</v>
      </c>
      <c r="X61" t="s">
        <v>141</v>
      </c>
      <c r="Y61" t="s">
        <v>142</v>
      </c>
      <c r="AF61" t="s">
        <v>137</v>
      </c>
      <c r="AG61" t="s">
        <v>143</v>
      </c>
      <c r="AH61" t="s">
        <v>1</v>
      </c>
      <c r="AI61" t="s">
        <v>115</v>
      </c>
      <c r="AJ61" t="s">
        <v>144</v>
      </c>
      <c r="AK61" t="s">
        <v>145</v>
      </c>
      <c r="AL61" t="s">
        <v>146</v>
      </c>
      <c r="AM61" t="s">
        <v>147</v>
      </c>
      <c r="AN61" t="s">
        <v>1</v>
      </c>
      <c r="AO61" t="s">
        <v>75</v>
      </c>
      <c r="AP61" s="3"/>
    </row>
    <row r="62" spans="1:42" ht="409.5" x14ac:dyDescent="0.25">
      <c r="A62" s="3" t="s">
        <v>148</v>
      </c>
      <c r="B62" t="s">
        <v>149</v>
      </c>
      <c r="C62" t="s">
        <v>150</v>
      </c>
      <c r="D62" s="3" t="s">
        <v>151</v>
      </c>
      <c r="E62" t="s">
        <v>152</v>
      </c>
      <c r="F62" t="s">
        <v>1</v>
      </c>
      <c r="G62" t="s">
        <v>131</v>
      </c>
      <c r="H62" t="s">
        <v>153</v>
      </c>
      <c r="I62" t="s">
        <v>56</v>
      </c>
      <c r="J62" s="3" t="s">
        <v>1</v>
      </c>
      <c r="K62" s="3" t="s">
        <v>104</v>
      </c>
      <c r="L62" s="3" t="s">
        <v>154</v>
      </c>
      <c r="M62" s="3" t="s">
        <v>155</v>
      </c>
      <c r="N62" s="3" t="s">
        <v>156</v>
      </c>
      <c r="O62" s="3" t="s">
        <v>157</v>
      </c>
      <c r="P62" t="s">
        <v>135</v>
      </c>
      <c r="Q62" t="s">
        <v>136</v>
      </c>
      <c r="R62" s="3" t="s">
        <v>137</v>
      </c>
      <c r="S62" t="str" cm="1">
        <f t="array" ref="S62">VLOOKUP(TRIM(R62),TRIM(RegionLookup!$B$2:$C$51),2,TRUE)</f>
        <v>1</v>
      </c>
      <c r="T62" t="s">
        <v>138</v>
      </c>
      <c r="U62" t="s">
        <v>139</v>
      </c>
      <c r="W62" t="s">
        <v>140</v>
      </c>
      <c r="X62" t="s">
        <v>141</v>
      </c>
      <c r="Y62" t="s">
        <v>142</v>
      </c>
      <c r="AF62" t="s">
        <v>158</v>
      </c>
      <c r="AG62" t="s">
        <v>159</v>
      </c>
      <c r="AH62" t="s">
        <v>1</v>
      </c>
      <c r="AI62" t="s">
        <v>115</v>
      </c>
      <c r="AJ62" t="s">
        <v>160</v>
      </c>
      <c r="AK62" t="s">
        <v>161</v>
      </c>
      <c r="AL62" t="s">
        <v>162</v>
      </c>
      <c r="AM62" t="s">
        <v>163</v>
      </c>
      <c r="AN62" t="s">
        <v>164</v>
      </c>
      <c r="AO62" t="s">
        <v>75</v>
      </c>
      <c r="AP62" s="3" t="s">
        <v>165</v>
      </c>
    </row>
    <row r="63" spans="1:42" ht="409.5" x14ac:dyDescent="0.25">
      <c r="A63" s="3" t="s">
        <v>166</v>
      </c>
      <c r="B63" t="s">
        <v>167</v>
      </c>
      <c r="C63" t="s">
        <v>168</v>
      </c>
      <c r="D63" s="3" t="s">
        <v>169</v>
      </c>
      <c r="E63" t="s">
        <v>170</v>
      </c>
      <c r="F63" t="s">
        <v>171</v>
      </c>
      <c r="G63" t="s">
        <v>131</v>
      </c>
      <c r="H63" t="s">
        <v>153</v>
      </c>
      <c r="I63" t="s">
        <v>56</v>
      </c>
      <c r="J63" s="3" t="s">
        <v>1</v>
      </c>
      <c r="K63" s="3" t="s">
        <v>84</v>
      </c>
      <c r="L63" s="3" t="s">
        <v>58</v>
      </c>
      <c r="M63" s="3" t="s">
        <v>85</v>
      </c>
      <c r="N63" s="3" t="s">
        <v>172</v>
      </c>
      <c r="O63" s="3" t="s">
        <v>169</v>
      </c>
      <c r="P63" t="s">
        <v>135</v>
      </c>
      <c r="Q63" t="s">
        <v>136</v>
      </c>
      <c r="R63" s="3" t="s">
        <v>137</v>
      </c>
      <c r="S63" t="str" cm="1">
        <f t="array" ref="S63">VLOOKUP(TRIM(R63),TRIM(RegionLookup!$B$2:$C$51),2,TRUE)</f>
        <v>1</v>
      </c>
      <c r="T63" t="s">
        <v>138</v>
      </c>
      <c r="U63" t="s">
        <v>139</v>
      </c>
      <c r="W63" t="s">
        <v>140</v>
      </c>
      <c r="X63" t="s">
        <v>141</v>
      </c>
      <c r="Y63" t="s">
        <v>142</v>
      </c>
      <c r="AF63" t="s">
        <v>173</v>
      </c>
      <c r="AG63" t="s">
        <v>174</v>
      </c>
      <c r="AH63" t="s">
        <v>175</v>
      </c>
      <c r="AI63" t="s">
        <v>115</v>
      </c>
      <c r="AJ63" t="s">
        <v>170</v>
      </c>
      <c r="AK63" t="s">
        <v>176</v>
      </c>
      <c r="AL63" t="s">
        <v>177</v>
      </c>
      <c r="AM63" t="s">
        <v>178</v>
      </c>
      <c r="AN63" t="s">
        <v>179</v>
      </c>
      <c r="AO63" t="s">
        <v>115</v>
      </c>
      <c r="AP63" s="3" t="s">
        <v>180</v>
      </c>
    </row>
    <row r="64" spans="1:42" ht="409.5" x14ac:dyDescent="0.25">
      <c r="A64" s="3" t="s">
        <v>181</v>
      </c>
      <c r="B64" t="s">
        <v>182</v>
      </c>
      <c r="C64" t="s">
        <v>183</v>
      </c>
      <c r="D64" s="3" t="s">
        <v>184</v>
      </c>
      <c r="E64" t="s">
        <v>185</v>
      </c>
      <c r="F64" t="s">
        <v>186</v>
      </c>
      <c r="G64" t="s">
        <v>187</v>
      </c>
      <c r="H64" t="s">
        <v>55</v>
      </c>
      <c r="I64" t="s">
        <v>56</v>
      </c>
      <c r="J64" s="3" t="s">
        <v>1</v>
      </c>
      <c r="K64" s="3" t="s">
        <v>84</v>
      </c>
      <c r="L64" s="3" t="s">
        <v>188</v>
      </c>
      <c r="M64" s="3" t="s">
        <v>133</v>
      </c>
      <c r="N64" s="3" t="s">
        <v>189</v>
      </c>
      <c r="O64" s="3" t="s">
        <v>190</v>
      </c>
      <c r="P64" t="s">
        <v>135</v>
      </c>
      <c r="Q64" t="s">
        <v>136</v>
      </c>
      <c r="R64" s="3" t="s">
        <v>137</v>
      </c>
      <c r="S64" t="str" cm="1">
        <f t="array" ref="S64">VLOOKUP(TRIM(R64),TRIM(RegionLookup!$B$2:$C$51),2,TRUE)</f>
        <v>1</v>
      </c>
      <c r="T64" t="s">
        <v>138</v>
      </c>
      <c r="U64" t="s">
        <v>139</v>
      </c>
      <c r="W64" t="s">
        <v>140</v>
      </c>
      <c r="X64" t="s">
        <v>141</v>
      </c>
      <c r="Y64" t="s">
        <v>142</v>
      </c>
      <c r="AF64" t="s">
        <v>137</v>
      </c>
      <c r="AG64" t="s">
        <v>191</v>
      </c>
      <c r="AH64" t="s">
        <v>192</v>
      </c>
      <c r="AI64" t="s">
        <v>115</v>
      </c>
      <c r="AJ64" t="s">
        <v>193</v>
      </c>
      <c r="AK64" t="s">
        <v>194</v>
      </c>
      <c r="AL64" t="s">
        <v>1</v>
      </c>
      <c r="AM64" t="s">
        <v>195</v>
      </c>
      <c r="AN64" t="s">
        <v>192</v>
      </c>
      <c r="AO64" t="s">
        <v>75</v>
      </c>
      <c r="AP64" s="3" t="s">
        <v>196</v>
      </c>
    </row>
    <row r="65" spans="1:42" ht="255" x14ac:dyDescent="0.25">
      <c r="A65" s="3" t="s">
        <v>197</v>
      </c>
      <c r="B65" t="s">
        <v>198</v>
      </c>
      <c r="C65" t="s">
        <v>199</v>
      </c>
      <c r="D65" s="3" t="s">
        <v>200</v>
      </c>
      <c r="E65" t="s">
        <v>201</v>
      </c>
      <c r="F65" t="s">
        <v>202</v>
      </c>
      <c r="G65" t="s">
        <v>203</v>
      </c>
      <c r="H65" t="s">
        <v>55</v>
      </c>
      <c r="I65" t="s">
        <v>56</v>
      </c>
      <c r="J65" s="3" t="s">
        <v>1</v>
      </c>
      <c r="K65" s="3" t="s">
        <v>102</v>
      </c>
      <c r="L65" s="3" t="s">
        <v>121</v>
      </c>
      <c r="M65" s="3" t="s">
        <v>204</v>
      </c>
      <c r="N65" s="3" t="s">
        <v>205</v>
      </c>
      <c r="O65" s="3" t="s">
        <v>206</v>
      </c>
      <c r="P65" t="s">
        <v>135</v>
      </c>
      <c r="Q65" t="s">
        <v>136</v>
      </c>
      <c r="R65" s="3" t="s">
        <v>137</v>
      </c>
      <c r="S65" t="str" cm="1">
        <f t="array" ref="S65">VLOOKUP(TRIM(R65),TRIM(RegionLookup!$B$2:$C$51),2,TRUE)</f>
        <v>1</v>
      </c>
      <c r="T65" t="s">
        <v>138</v>
      </c>
      <c r="U65" t="s">
        <v>139</v>
      </c>
      <c r="W65" t="s">
        <v>140</v>
      </c>
      <c r="X65" t="s">
        <v>141</v>
      </c>
      <c r="Y65" t="s">
        <v>142</v>
      </c>
      <c r="AF65" t="s">
        <v>137</v>
      </c>
      <c r="AG65" t="s">
        <v>207</v>
      </c>
      <c r="AH65" t="s">
        <v>73</v>
      </c>
      <c r="AI65" t="s">
        <v>115</v>
      </c>
      <c r="AJ65" t="s">
        <v>201</v>
      </c>
      <c r="AK65" t="s">
        <v>208</v>
      </c>
      <c r="AL65" t="s">
        <v>209</v>
      </c>
      <c r="AM65" t="s">
        <v>195</v>
      </c>
      <c r="AN65" t="s">
        <v>210</v>
      </c>
      <c r="AO65" t="s">
        <v>75</v>
      </c>
      <c r="AP65" s="3" t="s">
        <v>211</v>
      </c>
    </row>
    <row r="66" spans="1:42" ht="409.5" x14ac:dyDescent="0.25">
      <c r="A66" s="3" t="s">
        <v>97</v>
      </c>
      <c r="B66" t="s">
        <v>98</v>
      </c>
      <c r="C66" t="s">
        <v>99</v>
      </c>
      <c r="D66" s="3" t="s">
        <v>1</v>
      </c>
      <c r="E66" t="s">
        <v>100</v>
      </c>
      <c r="F66" t="s">
        <v>101</v>
      </c>
      <c r="G66" t="s">
        <v>1</v>
      </c>
      <c r="H66" t="s">
        <v>55</v>
      </c>
      <c r="I66" t="s">
        <v>56</v>
      </c>
      <c r="J66" s="3" t="s">
        <v>1</v>
      </c>
      <c r="K66" s="3" t="s">
        <v>102</v>
      </c>
      <c r="L66" s="3" t="s">
        <v>103</v>
      </c>
      <c r="M66" s="3" t="s">
        <v>104</v>
      </c>
      <c r="N66" s="3" t="s">
        <v>97</v>
      </c>
      <c r="O66" s="3" t="s">
        <v>105</v>
      </c>
      <c r="P66" t="s">
        <v>106</v>
      </c>
      <c r="Q66" t="s">
        <v>107</v>
      </c>
      <c r="R66" s="3" t="s">
        <v>108</v>
      </c>
      <c r="S66" t="str" cm="1">
        <f t="array" ref="S66">VLOOKUP(TRIM(R66),TRIM(RegionLookup!$B$2:$C$51),2,TRUE)</f>
        <v>1</v>
      </c>
      <c r="T66" t="s">
        <v>109</v>
      </c>
      <c r="U66" t="s">
        <v>110</v>
      </c>
      <c r="W66" t="s">
        <v>111</v>
      </c>
      <c r="X66" t="s">
        <v>112</v>
      </c>
      <c r="Y66" t="s">
        <v>113</v>
      </c>
      <c r="AF66" t="s">
        <v>1</v>
      </c>
      <c r="AG66" t="s">
        <v>1</v>
      </c>
      <c r="AH66" t="s">
        <v>1</v>
      </c>
      <c r="AI66" t="s">
        <v>1</v>
      </c>
      <c r="AJ66" t="s">
        <v>1</v>
      </c>
      <c r="AK66" t="s">
        <v>114</v>
      </c>
      <c r="AL66" t="s">
        <v>1</v>
      </c>
      <c r="AM66" t="s">
        <v>73</v>
      </c>
      <c r="AN66" t="s">
        <v>73</v>
      </c>
      <c r="AO66" t="s">
        <v>115</v>
      </c>
      <c r="AP66" s="3"/>
    </row>
    <row r="67" spans="1:42" ht="409.5" x14ac:dyDescent="0.25">
      <c r="A67" s="3" t="s">
        <v>116</v>
      </c>
      <c r="B67" t="s">
        <v>117</v>
      </c>
      <c r="C67" t="s">
        <v>118</v>
      </c>
      <c r="D67" s="3" t="s">
        <v>1</v>
      </c>
      <c r="E67" t="s">
        <v>119</v>
      </c>
      <c r="F67" t="s">
        <v>120</v>
      </c>
      <c r="G67" t="s">
        <v>1</v>
      </c>
      <c r="H67" t="s">
        <v>55</v>
      </c>
      <c r="I67" t="s">
        <v>56</v>
      </c>
      <c r="J67" s="3" t="s">
        <v>1</v>
      </c>
      <c r="K67" s="3" t="s">
        <v>121</v>
      </c>
      <c r="L67" s="3" t="s">
        <v>122</v>
      </c>
      <c r="M67" s="3" t="s">
        <v>104</v>
      </c>
      <c r="N67" s="3" t="s">
        <v>116</v>
      </c>
      <c r="O67" s="3" t="s">
        <v>123</v>
      </c>
      <c r="P67" t="s">
        <v>106</v>
      </c>
      <c r="Q67" t="s">
        <v>107</v>
      </c>
      <c r="R67" s="3" t="s">
        <v>108</v>
      </c>
      <c r="S67" t="str" cm="1">
        <f t="array" ref="S67">VLOOKUP(TRIM(R67),TRIM(RegionLookup!$B$2:$C$51),2,TRUE)</f>
        <v>1</v>
      </c>
      <c r="T67" t="s">
        <v>109</v>
      </c>
      <c r="U67" t="s">
        <v>110</v>
      </c>
      <c r="W67" t="s">
        <v>111</v>
      </c>
      <c r="X67" t="s">
        <v>112</v>
      </c>
      <c r="Y67" t="s">
        <v>113</v>
      </c>
      <c r="AF67" t="s">
        <v>1</v>
      </c>
      <c r="AG67" t="s">
        <v>1</v>
      </c>
      <c r="AH67" t="s">
        <v>1</v>
      </c>
      <c r="AI67" t="s">
        <v>1</v>
      </c>
      <c r="AJ67" t="s">
        <v>1</v>
      </c>
      <c r="AK67" t="s">
        <v>124</v>
      </c>
      <c r="AL67" t="s">
        <v>1</v>
      </c>
      <c r="AM67" t="s">
        <v>73</v>
      </c>
      <c r="AN67" t="s">
        <v>73</v>
      </c>
      <c r="AO67" t="s">
        <v>115</v>
      </c>
      <c r="AP67" s="3"/>
    </row>
    <row r="68" spans="1:42" ht="409.5" x14ac:dyDescent="0.25">
      <c r="A68" s="3" t="s">
        <v>212</v>
      </c>
      <c r="B68" t="s">
        <v>213</v>
      </c>
      <c r="C68" t="s">
        <v>214</v>
      </c>
      <c r="D68" s="3" t="s">
        <v>1</v>
      </c>
      <c r="E68" t="s">
        <v>215</v>
      </c>
      <c r="F68" t="s">
        <v>216</v>
      </c>
      <c r="G68" t="s">
        <v>1</v>
      </c>
      <c r="H68" t="s">
        <v>55</v>
      </c>
      <c r="I68" t="s">
        <v>56</v>
      </c>
      <c r="J68" s="3" t="s">
        <v>1</v>
      </c>
      <c r="K68" s="3" t="s">
        <v>84</v>
      </c>
      <c r="L68" s="3" t="s">
        <v>104</v>
      </c>
      <c r="M68" s="3" t="s">
        <v>60</v>
      </c>
      <c r="N68" s="3" t="s">
        <v>212</v>
      </c>
      <c r="O68" s="3" t="s">
        <v>217</v>
      </c>
      <c r="P68" t="s">
        <v>106</v>
      </c>
      <c r="Q68" t="s">
        <v>107</v>
      </c>
      <c r="R68" s="3" t="s">
        <v>108</v>
      </c>
      <c r="S68" t="str" cm="1">
        <f t="array" ref="S68">VLOOKUP(TRIM(R68),TRIM(RegionLookup!$B$2:$C$51),2,TRUE)</f>
        <v>1</v>
      </c>
      <c r="T68" t="s">
        <v>109</v>
      </c>
      <c r="U68" t="s">
        <v>110</v>
      </c>
      <c r="W68" t="s">
        <v>111</v>
      </c>
      <c r="X68" t="s">
        <v>112</v>
      </c>
      <c r="Y68" t="s">
        <v>113</v>
      </c>
      <c r="AF68" t="s">
        <v>1</v>
      </c>
      <c r="AG68" t="s">
        <v>1</v>
      </c>
      <c r="AH68" t="s">
        <v>1</v>
      </c>
      <c r="AI68" t="s">
        <v>1</v>
      </c>
      <c r="AJ68" t="s">
        <v>1</v>
      </c>
      <c r="AK68" t="s">
        <v>218</v>
      </c>
      <c r="AL68" t="s">
        <v>1</v>
      </c>
      <c r="AM68" t="s">
        <v>73</v>
      </c>
      <c r="AN68" t="s">
        <v>73</v>
      </c>
      <c r="AO68" t="s">
        <v>115</v>
      </c>
      <c r="AP68" s="3"/>
    </row>
    <row r="69" spans="1:42" ht="409.5" hidden="1" x14ac:dyDescent="0.25">
      <c r="A69" s="3" t="s">
        <v>783</v>
      </c>
      <c r="B69" t="s">
        <v>784</v>
      </c>
      <c r="C69" t="s">
        <v>589</v>
      </c>
      <c r="D69" s="3" t="s">
        <v>785</v>
      </c>
      <c r="E69" t="s">
        <v>786</v>
      </c>
      <c r="F69" t="s">
        <v>787</v>
      </c>
      <c r="G69" t="s">
        <v>788</v>
      </c>
      <c r="H69" t="s">
        <v>55</v>
      </c>
      <c r="I69" t="s">
        <v>56</v>
      </c>
      <c r="J69" s="3" t="s">
        <v>1</v>
      </c>
      <c r="K69" s="3" t="s">
        <v>103</v>
      </c>
      <c r="L69" s="3" t="s">
        <v>1</v>
      </c>
      <c r="M69" s="3" t="s">
        <v>1</v>
      </c>
      <c r="N69" s="3" t="s">
        <v>783</v>
      </c>
      <c r="O69" s="3" t="s">
        <v>789</v>
      </c>
      <c r="P69" t="s">
        <v>790</v>
      </c>
      <c r="Q69" t="s">
        <v>791</v>
      </c>
      <c r="R69" s="3" t="s">
        <v>792</v>
      </c>
      <c r="S69" t="str" cm="1">
        <f t="array" ref="S69">VLOOKUP(TRIM(R69),TRIM(RegionLookup!$B$2:$C$51),2,TRUE)</f>
        <v>2</v>
      </c>
      <c r="T69" t="s">
        <v>793</v>
      </c>
      <c r="U69" t="s">
        <v>794</v>
      </c>
      <c r="W69" t="s">
        <v>795</v>
      </c>
      <c r="X69" t="s">
        <v>796</v>
      </c>
      <c r="Y69" t="s">
        <v>797</v>
      </c>
      <c r="AE69" t="s">
        <v>798</v>
      </c>
      <c r="AF69" t="s">
        <v>1</v>
      </c>
      <c r="AG69" t="s">
        <v>1</v>
      </c>
      <c r="AH69" t="s">
        <v>1</v>
      </c>
      <c r="AI69" t="s">
        <v>1</v>
      </c>
      <c r="AJ69" t="s">
        <v>1</v>
      </c>
      <c r="AK69" t="s">
        <v>799</v>
      </c>
      <c r="AL69" t="s">
        <v>800</v>
      </c>
      <c r="AM69" t="s">
        <v>178</v>
      </c>
      <c r="AN69" t="s">
        <v>801</v>
      </c>
      <c r="AO69" t="s">
        <v>75</v>
      </c>
      <c r="AP69" s="3" t="s">
        <v>802</v>
      </c>
    </row>
    <row r="70" spans="1:42" ht="409.5" hidden="1" x14ac:dyDescent="0.25">
      <c r="A70" s="3" t="s">
        <v>803</v>
      </c>
      <c r="B70" t="s">
        <v>784</v>
      </c>
      <c r="C70" t="s">
        <v>804</v>
      </c>
      <c r="D70" s="3" t="s">
        <v>805</v>
      </c>
      <c r="E70" t="s">
        <v>806</v>
      </c>
      <c r="F70" t="s">
        <v>807</v>
      </c>
      <c r="G70" t="s">
        <v>788</v>
      </c>
      <c r="H70" t="s">
        <v>55</v>
      </c>
      <c r="I70" t="s">
        <v>56</v>
      </c>
      <c r="J70" s="3" t="s">
        <v>1</v>
      </c>
      <c r="K70" s="3" t="s">
        <v>103</v>
      </c>
      <c r="L70" s="3" t="s">
        <v>104</v>
      </c>
      <c r="M70" s="3" t="s">
        <v>154</v>
      </c>
      <c r="N70" s="3" t="s">
        <v>808</v>
      </c>
      <c r="O70" s="3" t="s">
        <v>809</v>
      </c>
      <c r="P70" t="s">
        <v>790</v>
      </c>
      <c r="Q70" t="s">
        <v>791</v>
      </c>
      <c r="R70" s="3" t="s">
        <v>792</v>
      </c>
      <c r="S70" t="str" cm="1">
        <f t="array" ref="S70">VLOOKUP(TRIM(R70),TRIM(RegionLookup!$B$2:$C$51),2,TRUE)</f>
        <v>2</v>
      </c>
      <c r="T70" t="s">
        <v>793</v>
      </c>
      <c r="U70" t="s">
        <v>794</v>
      </c>
      <c r="W70" t="s">
        <v>795</v>
      </c>
      <c r="X70" t="s">
        <v>796</v>
      </c>
      <c r="Y70" t="s">
        <v>797</v>
      </c>
      <c r="AE70" t="s">
        <v>810</v>
      </c>
      <c r="AF70" t="s">
        <v>1</v>
      </c>
      <c r="AG70" t="s">
        <v>1</v>
      </c>
      <c r="AH70" t="s">
        <v>1</v>
      </c>
      <c r="AI70" t="s">
        <v>1</v>
      </c>
      <c r="AJ70" t="s">
        <v>1</v>
      </c>
      <c r="AK70" t="s">
        <v>811</v>
      </c>
      <c r="AL70" t="s">
        <v>812</v>
      </c>
      <c r="AM70" t="s">
        <v>163</v>
      </c>
      <c r="AN70" t="s">
        <v>813</v>
      </c>
      <c r="AO70" t="s">
        <v>75</v>
      </c>
      <c r="AP70" s="3" t="s">
        <v>814</v>
      </c>
    </row>
    <row r="71" spans="1:42" ht="409.5" hidden="1" x14ac:dyDescent="0.25">
      <c r="A71" s="3" t="s">
        <v>815</v>
      </c>
      <c r="B71" t="s">
        <v>784</v>
      </c>
      <c r="C71" t="s">
        <v>431</v>
      </c>
      <c r="D71" s="3" t="s">
        <v>816</v>
      </c>
      <c r="E71" t="s">
        <v>817</v>
      </c>
      <c r="F71" t="s">
        <v>818</v>
      </c>
      <c r="G71" t="s">
        <v>788</v>
      </c>
      <c r="H71" t="s">
        <v>55</v>
      </c>
      <c r="I71" t="s">
        <v>56</v>
      </c>
      <c r="J71" s="3" t="s">
        <v>1</v>
      </c>
      <c r="K71" s="3" t="s">
        <v>84</v>
      </c>
      <c r="L71" s="3" t="s">
        <v>85</v>
      </c>
      <c r="M71" s="3" t="s">
        <v>1</v>
      </c>
      <c r="N71" s="3" t="s">
        <v>815</v>
      </c>
      <c r="O71" s="3" t="s">
        <v>819</v>
      </c>
      <c r="P71" t="s">
        <v>820</v>
      </c>
      <c r="Q71" t="s">
        <v>791</v>
      </c>
      <c r="R71" s="3" t="s">
        <v>792</v>
      </c>
      <c r="S71" t="str" cm="1">
        <f t="array" ref="S71">VLOOKUP(TRIM(R71),TRIM(RegionLookup!$B$2:$C$51),2,TRUE)</f>
        <v>2</v>
      </c>
      <c r="T71" t="s">
        <v>793</v>
      </c>
      <c r="U71" t="s">
        <v>794</v>
      </c>
      <c r="W71" t="s">
        <v>795</v>
      </c>
      <c r="X71" t="s">
        <v>796</v>
      </c>
      <c r="Y71" t="s">
        <v>797</v>
      </c>
      <c r="AE71" t="s">
        <v>821</v>
      </c>
      <c r="AF71" t="s">
        <v>1</v>
      </c>
      <c r="AG71" t="s">
        <v>1</v>
      </c>
      <c r="AH71" t="s">
        <v>1</v>
      </c>
      <c r="AI71" t="s">
        <v>1</v>
      </c>
      <c r="AJ71" t="s">
        <v>1</v>
      </c>
      <c r="AK71" t="s">
        <v>822</v>
      </c>
      <c r="AL71" t="s">
        <v>823</v>
      </c>
      <c r="AM71" t="s">
        <v>73</v>
      </c>
      <c r="AN71" t="s">
        <v>824</v>
      </c>
      <c r="AO71" t="s">
        <v>75</v>
      </c>
      <c r="AP71" s="3" t="s">
        <v>825</v>
      </c>
    </row>
    <row r="72" spans="1:42" ht="409.5" hidden="1" x14ac:dyDescent="0.25">
      <c r="A72" s="3" t="s">
        <v>887</v>
      </c>
      <c r="B72" t="s">
        <v>888</v>
      </c>
      <c r="C72" t="s">
        <v>889</v>
      </c>
      <c r="D72" s="3" t="s">
        <v>890</v>
      </c>
      <c r="E72" t="s">
        <v>891</v>
      </c>
      <c r="F72" t="s">
        <v>892</v>
      </c>
      <c r="G72" t="s">
        <v>893</v>
      </c>
      <c r="H72" t="s">
        <v>55</v>
      </c>
      <c r="I72" t="s">
        <v>56</v>
      </c>
      <c r="J72" s="3" t="s">
        <v>1</v>
      </c>
      <c r="K72" s="3" t="s">
        <v>132</v>
      </c>
      <c r="L72" s="3" t="s">
        <v>104</v>
      </c>
      <c r="M72" s="3" t="s">
        <v>133</v>
      </c>
      <c r="N72" s="3" t="s">
        <v>887</v>
      </c>
      <c r="O72" s="3" t="s">
        <v>894</v>
      </c>
      <c r="P72" t="s">
        <v>895</v>
      </c>
      <c r="Q72" t="s">
        <v>896</v>
      </c>
      <c r="R72" s="3" t="s">
        <v>897</v>
      </c>
      <c r="S72" t="str" cm="1">
        <f t="array" ref="S72">VLOOKUP(TRIM(R72),TRIM(RegionLookup!$B$2:$C$51),2,TRUE)</f>
        <v>3</v>
      </c>
      <c r="T72" t="s">
        <v>898</v>
      </c>
      <c r="U72" t="s">
        <v>899</v>
      </c>
      <c r="W72" t="s">
        <v>900</v>
      </c>
      <c r="X72" t="s">
        <v>901</v>
      </c>
      <c r="Y72" t="s">
        <v>902</v>
      </c>
      <c r="Z72" t="s">
        <v>903</v>
      </c>
      <c r="AA72" t="s">
        <v>904</v>
      </c>
      <c r="AF72" t="s">
        <v>897</v>
      </c>
      <c r="AG72" t="s">
        <v>1</v>
      </c>
      <c r="AH72" t="s">
        <v>905</v>
      </c>
      <c r="AI72" t="s">
        <v>75</v>
      </c>
      <c r="AJ72" t="s">
        <v>906</v>
      </c>
      <c r="AK72" t="s">
        <v>907</v>
      </c>
      <c r="AL72" t="s">
        <v>908</v>
      </c>
      <c r="AM72" t="s">
        <v>163</v>
      </c>
      <c r="AN72" t="s">
        <v>73</v>
      </c>
      <c r="AO72" t="s">
        <v>75</v>
      </c>
      <c r="AP72" s="3" t="s">
        <v>909</v>
      </c>
    </row>
    <row r="73" spans="1:42" ht="409.5" hidden="1" x14ac:dyDescent="0.25">
      <c r="A73" s="3" t="s">
        <v>764</v>
      </c>
      <c r="B73" t="s">
        <v>765</v>
      </c>
      <c r="C73" t="s">
        <v>766</v>
      </c>
      <c r="D73" s="3" t="s">
        <v>767</v>
      </c>
      <c r="E73" t="s">
        <v>768</v>
      </c>
      <c r="F73" t="s">
        <v>769</v>
      </c>
      <c r="G73" t="s">
        <v>770</v>
      </c>
      <c r="H73" t="s">
        <v>55</v>
      </c>
      <c r="I73" t="s">
        <v>56</v>
      </c>
      <c r="J73" s="3" t="s">
        <v>771</v>
      </c>
      <c r="K73" s="3" t="s">
        <v>102</v>
      </c>
      <c r="L73" s="3" t="s">
        <v>103</v>
      </c>
      <c r="M73" s="3" t="s">
        <v>133</v>
      </c>
      <c r="N73" s="3" t="s">
        <v>772</v>
      </c>
      <c r="O73" s="3" t="s">
        <v>773</v>
      </c>
      <c r="P73" t="s">
        <v>774</v>
      </c>
      <c r="Q73" t="s">
        <v>775</v>
      </c>
      <c r="R73" s="3" t="s">
        <v>776</v>
      </c>
      <c r="S73" t="str" cm="1">
        <f t="array" ref="S73">VLOOKUP(TRIM(R73),TRIM(RegionLookup!$B$2:$C$51),2,TRUE)</f>
        <v>4</v>
      </c>
      <c r="T73" t="s">
        <v>777</v>
      </c>
      <c r="U73" t="s">
        <v>778</v>
      </c>
      <c r="V73" t="s">
        <v>1</v>
      </c>
      <c r="W73" t="s">
        <v>779</v>
      </c>
      <c r="X73" t="s">
        <v>780</v>
      </c>
      <c r="Y73" t="s">
        <v>781</v>
      </c>
      <c r="AF73" t="s">
        <v>1</v>
      </c>
      <c r="AG73" t="s">
        <v>1</v>
      </c>
      <c r="AH73" t="s">
        <v>1</v>
      </c>
      <c r="AI73" t="s">
        <v>1</v>
      </c>
      <c r="AJ73" t="s">
        <v>1</v>
      </c>
      <c r="AK73" t="s">
        <v>1</v>
      </c>
      <c r="AL73" t="s">
        <v>1</v>
      </c>
      <c r="AM73" t="s">
        <v>1</v>
      </c>
      <c r="AN73" t="s">
        <v>1</v>
      </c>
      <c r="AO73" t="s">
        <v>1</v>
      </c>
      <c r="AP73" s="3" t="s">
        <v>782</v>
      </c>
    </row>
    <row r="74" spans="1:42" ht="330" hidden="1" x14ac:dyDescent="0.25">
      <c r="A74" s="3" t="s">
        <v>1175</v>
      </c>
      <c r="B74" t="s">
        <v>1176</v>
      </c>
      <c r="C74" t="s">
        <v>1177</v>
      </c>
      <c r="D74" s="3" t="s">
        <v>1178</v>
      </c>
      <c r="E74" t="s">
        <v>1179</v>
      </c>
      <c r="F74" t="s">
        <v>1180</v>
      </c>
      <c r="G74" t="s">
        <v>1181</v>
      </c>
      <c r="H74" t="s">
        <v>55</v>
      </c>
      <c r="I74" t="s">
        <v>56</v>
      </c>
      <c r="J74" s="3" t="s">
        <v>1</v>
      </c>
      <c r="K74" s="3" t="s">
        <v>103</v>
      </c>
      <c r="L74" s="3" t="s">
        <v>319</v>
      </c>
      <c r="M74" s="3" t="s">
        <v>60</v>
      </c>
      <c r="N74" s="3" t="s">
        <v>1175</v>
      </c>
      <c r="O74" s="3" t="s">
        <v>1182</v>
      </c>
      <c r="P74" t="s">
        <v>774</v>
      </c>
      <c r="Q74" t="s">
        <v>775</v>
      </c>
      <c r="R74" s="3" t="s">
        <v>776</v>
      </c>
      <c r="S74" t="str" cm="1">
        <f t="array" ref="S74">VLOOKUP(TRIM(R74),TRIM(RegionLookup!$B$2:$C$51),2,TRUE)</f>
        <v>4</v>
      </c>
      <c r="T74" t="s">
        <v>777</v>
      </c>
      <c r="U74" t="s">
        <v>778</v>
      </c>
      <c r="V74" t="s">
        <v>1183</v>
      </c>
      <c r="W74" t="s">
        <v>779</v>
      </c>
      <c r="X74" t="s">
        <v>780</v>
      </c>
      <c r="Y74" t="s">
        <v>1184</v>
      </c>
      <c r="AE74" t="s">
        <v>1185</v>
      </c>
      <c r="AF74" t="s">
        <v>1</v>
      </c>
      <c r="AG74" t="s">
        <v>1</v>
      </c>
      <c r="AH74" t="s">
        <v>1</v>
      </c>
      <c r="AI74" t="s">
        <v>1</v>
      </c>
      <c r="AJ74" t="s">
        <v>1</v>
      </c>
      <c r="AK74" t="s">
        <v>1</v>
      </c>
      <c r="AL74" t="s">
        <v>1</v>
      </c>
      <c r="AM74" t="s">
        <v>1</v>
      </c>
      <c r="AN74" t="s">
        <v>1</v>
      </c>
      <c r="AO74" t="s">
        <v>1</v>
      </c>
      <c r="AP74" s="3" t="s">
        <v>1186</v>
      </c>
    </row>
    <row r="75" spans="1:42" ht="409.5" hidden="1" x14ac:dyDescent="0.25">
      <c r="A75" s="3" t="s">
        <v>1450</v>
      </c>
      <c r="B75" t="s">
        <v>1451</v>
      </c>
      <c r="C75" t="s">
        <v>576</v>
      </c>
      <c r="D75" s="3" t="s">
        <v>1452</v>
      </c>
      <c r="E75" t="s">
        <v>1453</v>
      </c>
      <c r="F75" t="s">
        <v>1454</v>
      </c>
      <c r="G75" t="s">
        <v>1181</v>
      </c>
      <c r="H75" t="s">
        <v>55</v>
      </c>
      <c r="I75" t="s">
        <v>56</v>
      </c>
      <c r="J75" s="3" t="s">
        <v>1</v>
      </c>
      <c r="K75" s="3" t="s">
        <v>132</v>
      </c>
      <c r="L75" s="3" t="s">
        <v>58</v>
      </c>
      <c r="M75" s="3" t="s">
        <v>133</v>
      </c>
      <c r="N75" s="3" t="s">
        <v>1450</v>
      </c>
      <c r="O75" s="3" t="s">
        <v>1455</v>
      </c>
      <c r="P75" t="s">
        <v>774</v>
      </c>
      <c r="Q75" t="s">
        <v>775</v>
      </c>
      <c r="R75" s="3" t="s">
        <v>776</v>
      </c>
      <c r="S75" t="str" cm="1">
        <f t="array" ref="S75">VLOOKUP(TRIM(R75),TRIM(RegionLookup!$B$2:$C$51),2,TRUE)</f>
        <v>4</v>
      </c>
      <c r="T75" t="s">
        <v>777</v>
      </c>
      <c r="U75" t="s">
        <v>778</v>
      </c>
      <c r="V75" t="s">
        <v>1183</v>
      </c>
      <c r="W75" t="s">
        <v>779</v>
      </c>
      <c r="X75" t="s">
        <v>780</v>
      </c>
      <c r="Y75" t="s">
        <v>1184</v>
      </c>
      <c r="AF75" t="s">
        <v>1</v>
      </c>
      <c r="AG75" t="s">
        <v>1</v>
      </c>
      <c r="AH75" t="s">
        <v>1</v>
      </c>
      <c r="AI75" t="s">
        <v>1</v>
      </c>
      <c r="AJ75" t="s">
        <v>1</v>
      </c>
      <c r="AK75" t="s">
        <v>1</v>
      </c>
      <c r="AL75" t="s">
        <v>1</v>
      </c>
      <c r="AM75" t="s">
        <v>1</v>
      </c>
      <c r="AN75" t="s">
        <v>1</v>
      </c>
      <c r="AO75" t="s">
        <v>1</v>
      </c>
      <c r="AP75" s="3" t="s">
        <v>1456</v>
      </c>
    </row>
    <row r="76" spans="1:42" ht="180" hidden="1" x14ac:dyDescent="0.25">
      <c r="A76" s="3" t="s">
        <v>352</v>
      </c>
      <c r="B76" t="s">
        <v>353</v>
      </c>
      <c r="C76" t="s">
        <v>354</v>
      </c>
      <c r="D76" s="3" t="s">
        <v>355</v>
      </c>
      <c r="E76" t="s">
        <v>356</v>
      </c>
      <c r="F76" t="s">
        <v>357</v>
      </c>
      <c r="G76" t="s">
        <v>358</v>
      </c>
      <c r="H76" t="s">
        <v>55</v>
      </c>
      <c r="I76" t="s">
        <v>56</v>
      </c>
      <c r="J76" s="3" t="s">
        <v>359</v>
      </c>
      <c r="K76" s="3" t="s">
        <v>154</v>
      </c>
      <c r="L76" s="3" t="s">
        <v>1</v>
      </c>
      <c r="M76" s="3" t="s">
        <v>1</v>
      </c>
      <c r="N76" s="3" t="s">
        <v>352</v>
      </c>
      <c r="O76" s="3" t="s">
        <v>360</v>
      </c>
      <c r="P76" t="s">
        <v>361</v>
      </c>
      <c r="Q76" t="s">
        <v>362</v>
      </c>
      <c r="R76" s="3" t="s">
        <v>363</v>
      </c>
      <c r="S76" t="str" cm="1">
        <f t="array" ref="S76">VLOOKUP(TRIM(R76),TRIM(RegionLookup!$B$2:$C$51),2,TRUE)</f>
        <v>4</v>
      </c>
      <c r="T76" t="s">
        <v>364</v>
      </c>
      <c r="U76" t="s">
        <v>365</v>
      </c>
      <c r="V76" t="s">
        <v>1</v>
      </c>
      <c r="W76" t="s">
        <v>366</v>
      </c>
      <c r="X76" t="s">
        <v>367</v>
      </c>
      <c r="Y76" t="s">
        <v>368</v>
      </c>
      <c r="Z76" t="s">
        <v>1</v>
      </c>
      <c r="AA76" t="s">
        <v>1</v>
      </c>
      <c r="AB76" t="s">
        <v>1</v>
      </c>
      <c r="AC76" t="s">
        <v>1</v>
      </c>
      <c r="AD76" t="s">
        <v>1</v>
      </c>
      <c r="AE76" t="s">
        <v>369</v>
      </c>
      <c r="AF76" t="s">
        <v>370</v>
      </c>
      <c r="AG76" t="s">
        <v>371</v>
      </c>
      <c r="AH76" t="s">
        <v>372</v>
      </c>
      <c r="AI76" t="s">
        <v>75</v>
      </c>
      <c r="AJ76" t="s">
        <v>356</v>
      </c>
      <c r="AK76" t="s">
        <v>373</v>
      </c>
      <c r="AL76" t="s">
        <v>374</v>
      </c>
      <c r="AM76" t="s">
        <v>375</v>
      </c>
      <c r="AN76" t="s">
        <v>376</v>
      </c>
      <c r="AO76" t="s">
        <v>115</v>
      </c>
      <c r="AP76" s="3" t="s">
        <v>377</v>
      </c>
    </row>
    <row r="77" spans="1:42" ht="409.5" hidden="1" x14ac:dyDescent="0.25">
      <c r="A77" s="3" t="s">
        <v>378</v>
      </c>
      <c r="B77" t="s">
        <v>379</v>
      </c>
      <c r="C77" t="s">
        <v>380</v>
      </c>
      <c r="D77" s="3" t="s">
        <v>381</v>
      </c>
      <c r="E77" t="s">
        <v>382</v>
      </c>
      <c r="F77" t="s">
        <v>383</v>
      </c>
      <c r="G77" t="s">
        <v>384</v>
      </c>
      <c r="H77" t="s">
        <v>55</v>
      </c>
      <c r="I77" t="s">
        <v>56</v>
      </c>
      <c r="J77" s="3" t="s">
        <v>1</v>
      </c>
      <c r="K77" s="3" t="s">
        <v>102</v>
      </c>
      <c r="L77" s="3" t="s">
        <v>1</v>
      </c>
      <c r="M77" s="3" t="s">
        <v>1</v>
      </c>
      <c r="N77" s="3" t="s">
        <v>378</v>
      </c>
      <c r="O77" s="3" t="s">
        <v>385</v>
      </c>
      <c r="P77" t="s">
        <v>361</v>
      </c>
      <c r="Q77" t="s">
        <v>362</v>
      </c>
      <c r="R77" s="3" t="s">
        <v>363</v>
      </c>
      <c r="S77" t="str" cm="1">
        <f t="array" ref="S77">VLOOKUP(TRIM(R77),TRIM(RegionLookup!$B$2:$C$51),2,TRUE)</f>
        <v>4</v>
      </c>
      <c r="T77" t="s">
        <v>364</v>
      </c>
      <c r="U77" t="s">
        <v>365</v>
      </c>
      <c r="V77" t="s">
        <v>1</v>
      </c>
      <c r="W77" t="s">
        <v>366</v>
      </c>
      <c r="X77" t="s">
        <v>367</v>
      </c>
      <c r="Y77" t="s">
        <v>368</v>
      </c>
      <c r="Z77" t="s">
        <v>386</v>
      </c>
      <c r="AA77" t="s">
        <v>1</v>
      </c>
      <c r="AB77" t="s">
        <v>1</v>
      </c>
      <c r="AC77" t="s">
        <v>1</v>
      </c>
      <c r="AD77" t="s">
        <v>1</v>
      </c>
      <c r="AE77" t="s">
        <v>387</v>
      </c>
      <c r="AF77" t="s">
        <v>370</v>
      </c>
      <c r="AG77" t="s">
        <v>371</v>
      </c>
      <c r="AH77" t="s">
        <v>388</v>
      </c>
      <c r="AI77" t="s">
        <v>75</v>
      </c>
      <c r="AJ77" t="s">
        <v>382</v>
      </c>
      <c r="AK77" t="s">
        <v>389</v>
      </c>
      <c r="AL77" t="s">
        <v>374</v>
      </c>
      <c r="AM77" t="s">
        <v>178</v>
      </c>
      <c r="AN77" t="s">
        <v>390</v>
      </c>
      <c r="AO77" t="s">
        <v>115</v>
      </c>
      <c r="AP77" s="3" t="s">
        <v>391</v>
      </c>
    </row>
    <row r="78" spans="1:42" ht="409.5" hidden="1" x14ac:dyDescent="0.25">
      <c r="A78" s="3" t="s">
        <v>392</v>
      </c>
      <c r="B78" t="s">
        <v>393</v>
      </c>
      <c r="C78" t="s">
        <v>394</v>
      </c>
      <c r="D78" s="3" t="s">
        <v>395</v>
      </c>
      <c r="E78" t="s">
        <v>396</v>
      </c>
      <c r="F78" t="s">
        <v>397</v>
      </c>
      <c r="G78" t="s">
        <v>398</v>
      </c>
      <c r="H78" t="s">
        <v>55</v>
      </c>
      <c r="I78" t="s">
        <v>56</v>
      </c>
      <c r="J78" s="3" t="s">
        <v>1</v>
      </c>
      <c r="K78" s="3" t="s">
        <v>102</v>
      </c>
      <c r="L78" s="3" t="s">
        <v>58</v>
      </c>
      <c r="M78" s="3" t="s">
        <v>104</v>
      </c>
      <c r="N78" s="3" t="s">
        <v>392</v>
      </c>
      <c r="O78" s="3" t="s">
        <v>399</v>
      </c>
      <c r="P78" t="s">
        <v>361</v>
      </c>
      <c r="Q78" t="s">
        <v>362</v>
      </c>
      <c r="R78" s="3" t="s">
        <v>363</v>
      </c>
      <c r="S78" t="str" cm="1">
        <f t="array" ref="S78">VLOOKUP(TRIM(R78),TRIM(RegionLookup!$B$2:$C$51),2,TRUE)</f>
        <v>4</v>
      </c>
      <c r="T78" t="s">
        <v>364</v>
      </c>
      <c r="U78" t="s">
        <v>365</v>
      </c>
      <c r="V78" t="s">
        <v>1</v>
      </c>
      <c r="W78" t="s">
        <v>366</v>
      </c>
      <c r="X78" t="s">
        <v>367</v>
      </c>
      <c r="Y78" t="s">
        <v>368</v>
      </c>
      <c r="Z78" t="s">
        <v>1</v>
      </c>
      <c r="AA78" t="s">
        <v>1</v>
      </c>
      <c r="AB78" t="s">
        <v>1</v>
      </c>
      <c r="AC78" t="s">
        <v>1</v>
      </c>
      <c r="AD78" t="s">
        <v>1</v>
      </c>
      <c r="AE78" t="s">
        <v>400</v>
      </c>
      <c r="AF78" t="s">
        <v>370</v>
      </c>
      <c r="AG78" t="s">
        <v>371</v>
      </c>
      <c r="AH78" t="s">
        <v>401</v>
      </c>
      <c r="AI78" t="s">
        <v>75</v>
      </c>
      <c r="AJ78" t="s">
        <v>396</v>
      </c>
      <c r="AK78" t="s">
        <v>402</v>
      </c>
      <c r="AL78" t="s">
        <v>374</v>
      </c>
      <c r="AM78" t="s">
        <v>163</v>
      </c>
      <c r="AN78" t="s">
        <v>403</v>
      </c>
      <c r="AO78" t="s">
        <v>115</v>
      </c>
      <c r="AP78" s="3" t="s">
        <v>404</v>
      </c>
    </row>
    <row r="79" spans="1:42" ht="409.5" hidden="1" x14ac:dyDescent="0.25">
      <c r="A79" s="3" t="s">
        <v>405</v>
      </c>
      <c r="B79" t="s">
        <v>406</v>
      </c>
      <c r="C79" t="s">
        <v>407</v>
      </c>
      <c r="D79" s="3" t="s">
        <v>408</v>
      </c>
      <c r="E79" t="s">
        <v>409</v>
      </c>
      <c r="F79" t="s">
        <v>410</v>
      </c>
      <c r="G79" t="s">
        <v>411</v>
      </c>
      <c r="H79" t="s">
        <v>153</v>
      </c>
      <c r="I79" t="s">
        <v>56</v>
      </c>
      <c r="J79" s="3" t="s">
        <v>412</v>
      </c>
      <c r="K79" s="3" t="s">
        <v>103</v>
      </c>
      <c r="L79" s="3" t="s">
        <v>58</v>
      </c>
      <c r="M79" s="3" t="s">
        <v>319</v>
      </c>
      <c r="N79" s="3" t="s">
        <v>405</v>
      </c>
      <c r="O79" s="3" t="s">
        <v>408</v>
      </c>
      <c r="P79" t="s">
        <v>361</v>
      </c>
      <c r="Q79" t="s">
        <v>362</v>
      </c>
      <c r="R79" s="3" t="s">
        <v>363</v>
      </c>
      <c r="S79" t="str" cm="1">
        <f t="array" ref="S79">VLOOKUP(TRIM(R79),TRIM(RegionLookup!$B$2:$C$51),2,TRUE)</f>
        <v>4</v>
      </c>
      <c r="T79" t="s">
        <v>364</v>
      </c>
      <c r="U79" t="s">
        <v>365</v>
      </c>
      <c r="V79" t="s">
        <v>1</v>
      </c>
      <c r="W79" t="s">
        <v>366</v>
      </c>
      <c r="X79" t="s">
        <v>367</v>
      </c>
      <c r="Y79" t="s">
        <v>368</v>
      </c>
      <c r="Z79" t="s">
        <v>1</v>
      </c>
      <c r="AA79" t="s">
        <v>1</v>
      </c>
      <c r="AB79" t="s">
        <v>1</v>
      </c>
      <c r="AC79" t="s">
        <v>1</v>
      </c>
      <c r="AD79" t="s">
        <v>1</v>
      </c>
      <c r="AE79" t="s">
        <v>413</v>
      </c>
      <c r="AF79" t="s">
        <v>370</v>
      </c>
      <c r="AG79" t="s">
        <v>371</v>
      </c>
      <c r="AH79" t="s">
        <v>414</v>
      </c>
      <c r="AI79" t="s">
        <v>75</v>
      </c>
      <c r="AJ79" t="s">
        <v>409</v>
      </c>
      <c r="AK79" t="s">
        <v>415</v>
      </c>
      <c r="AL79" t="s">
        <v>374</v>
      </c>
      <c r="AM79" t="s">
        <v>147</v>
      </c>
      <c r="AN79" t="s">
        <v>416</v>
      </c>
      <c r="AO79" t="s">
        <v>115</v>
      </c>
      <c r="AP79" s="3" t="s">
        <v>417</v>
      </c>
    </row>
    <row r="80" spans="1:42" ht="409.5" hidden="1" x14ac:dyDescent="0.25">
      <c r="A80" s="3" t="s">
        <v>418</v>
      </c>
      <c r="B80" t="s">
        <v>419</v>
      </c>
      <c r="C80" t="s">
        <v>420</v>
      </c>
      <c r="D80" s="3" t="s">
        <v>421</v>
      </c>
      <c r="E80" t="s">
        <v>422</v>
      </c>
      <c r="F80" t="s">
        <v>423</v>
      </c>
      <c r="G80" t="s">
        <v>411</v>
      </c>
      <c r="H80" t="s">
        <v>153</v>
      </c>
      <c r="I80" t="s">
        <v>56</v>
      </c>
      <c r="J80" s="3" t="s">
        <v>424</v>
      </c>
      <c r="K80" s="3" t="s">
        <v>121</v>
      </c>
      <c r="L80" s="3" t="s">
        <v>122</v>
      </c>
      <c r="M80" s="3" t="s">
        <v>268</v>
      </c>
      <c r="N80" s="3" t="s">
        <v>418</v>
      </c>
      <c r="O80" s="3" t="s">
        <v>421</v>
      </c>
      <c r="P80" t="s">
        <v>361</v>
      </c>
      <c r="Q80" t="s">
        <v>362</v>
      </c>
      <c r="R80" s="3" t="s">
        <v>363</v>
      </c>
      <c r="S80" t="str" cm="1">
        <f t="array" ref="S80">VLOOKUP(TRIM(R80),TRIM(RegionLookup!$B$2:$C$51),2,TRUE)</f>
        <v>4</v>
      </c>
      <c r="T80" t="s">
        <v>364</v>
      </c>
      <c r="U80" t="s">
        <v>365</v>
      </c>
      <c r="V80" t="s">
        <v>1</v>
      </c>
      <c r="W80" t="s">
        <v>366</v>
      </c>
      <c r="X80" t="s">
        <v>367</v>
      </c>
      <c r="Y80" t="s">
        <v>368</v>
      </c>
      <c r="Z80" t="s">
        <v>1</v>
      </c>
      <c r="AA80" t="s">
        <v>1</v>
      </c>
      <c r="AB80" t="s">
        <v>1</v>
      </c>
      <c r="AC80" t="s">
        <v>1</v>
      </c>
      <c r="AD80" t="s">
        <v>1</v>
      </c>
      <c r="AE80" t="s">
        <v>1</v>
      </c>
      <c r="AF80" t="s">
        <v>370</v>
      </c>
      <c r="AG80" t="s">
        <v>371</v>
      </c>
      <c r="AH80" t="s">
        <v>1</v>
      </c>
      <c r="AI80" t="s">
        <v>75</v>
      </c>
      <c r="AJ80" t="s">
        <v>422</v>
      </c>
      <c r="AK80" t="s">
        <v>425</v>
      </c>
      <c r="AL80" t="s">
        <v>374</v>
      </c>
      <c r="AM80" t="s">
        <v>426</v>
      </c>
      <c r="AN80" t="s">
        <v>427</v>
      </c>
      <c r="AO80" t="s">
        <v>115</v>
      </c>
      <c r="AP80" s="3" t="s">
        <v>428</v>
      </c>
    </row>
    <row r="81" spans="1:42" ht="285" hidden="1" x14ac:dyDescent="0.25">
      <c r="A81" s="3" t="s">
        <v>429</v>
      </c>
      <c r="B81" t="s">
        <v>430</v>
      </c>
      <c r="C81" t="s">
        <v>431</v>
      </c>
      <c r="D81" s="3" t="s">
        <v>432</v>
      </c>
      <c r="E81" t="s">
        <v>433</v>
      </c>
      <c r="F81" t="s">
        <v>434</v>
      </c>
      <c r="G81" t="s">
        <v>435</v>
      </c>
      <c r="H81" t="s">
        <v>55</v>
      </c>
      <c r="I81" t="s">
        <v>56</v>
      </c>
      <c r="J81" s="3" t="s">
        <v>1</v>
      </c>
      <c r="K81" s="3" t="s">
        <v>268</v>
      </c>
      <c r="L81" s="3" t="s">
        <v>1</v>
      </c>
      <c r="M81" s="3" t="s">
        <v>1</v>
      </c>
      <c r="N81" s="3" t="s">
        <v>429</v>
      </c>
      <c r="O81" s="3" t="s">
        <v>436</v>
      </c>
      <c r="P81" t="s">
        <v>361</v>
      </c>
      <c r="Q81" t="s">
        <v>362</v>
      </c>
      <c r="R81" s="3" t="s">
        <v>363</v>
      </c>
      <c r="S81" t="str" cm="1">
        <f t="array" ref="S81">VLOOKUP(TRIM(R81),TRIM(RegionLookup!$B$2:$C$51),2,TRUE)</f>
        <v>4</v>
      </c>
      <c r="T81" t="s">
        <v>364</v>
      </c>
      <c r="U81" t="s">
        <v>365</v>
      </c>
      <c r="V81" t="s">
        <v>1</v>
      </c>
      <c r="W81" t="s">
        <v>366</v>
      </c>
      <c r="X81" t="s">
        <v>367</v>
      </c>
      <c r="Y81" t="s">
        <v>368</v>
      </c>
      <c r="Z81" t="s">
        <v>1</v>
      </c>
      <c r="AA81" t="s">
        <v>1</v>
      </c>
      <c r="AB81" t="s">
        <v>1</v>
      </c>
      <c r="AC81" t="s">
        <v>1</v>
      </c>
      <c r="AD81" t="s">
        <v>1</v>
      </c>
      <c r="AE81" t="s">
        <v>437</v>
      </c>
      <c r="AF81" t="s">
        <v>370</v>
      </c>
      <c r="AG81" t="s">
        <v>371</v>
      </c>
      <c r="AH81" t="s">
        <v>438</v>
      </c>
      <c r="AI81" t="s">
        <v>75</v>
      </c>
      <c r="AJ81" t="s">
        <v>433</v>
      </c>
      <c r="AK81" t="s">
        <v>439</v>
      </c>
      <c r="AL81" t="s">
        <v>440</v>
      </c>
      <c r="AM81" t="s">
        <v>73</v>
      </c>
      <c r="AN81" t="s">
        <v>441</v>
      </c>
      <c r="AO81" t="s">
        <v>115</v>
      </c>
      <c r="AP81" s="3" t="s">
        <v>442</v>
      </c>
    </row>
    <row r="82" spans="1:42" ht="409.5" hidden="1" x14ac:dyDescent="0.25">
      <c r="A82" s="3" t="s">
        <v>443</v>
      </c>
      <c r="B82" t="s">
        <v>444</v>
      </c>
      <c r="C82" t="s">
        <v>327</v>
      </c>
      <c r="D82" s="3" t="s">
        <v>445</v>
      </c>
      <c r="E82" t="s">
        <v>446</v>
      </c>
      <c r="F82" t="s">
        <v>447</v>
      </c>
      <c r="G82" t="s">
        <v>435</v>
      </c>
      <c r="H82" t="s">
        <v>55</v>
      </c>
      <c r="I82" t="s">
        <v>56</v>
      </c>
      <c r="J82" s="3" t="s">
        <v>1</v>
      </c>
      <c r="K82" s="3" t="s">
        <v>448</v>
      </c>
      <c r="L82" s="3" t="s">
        <v>1</v>
      </c>
      <c r="M82" s="3" t="s">
        <v>1</v>
      </c>
      <c r="N82" s="3" t="s">
        <v>443</v>
      </c>
      <c r="O82" s="3" t="s">
        <v>445</v>
      </c>
      <c r="P82" t="s">
        <v>361</v>
      </c>
      <c r="Q82" t="s">
        <v>362</v>
      </c>
      <c r="R82" s="3" t="s">
        <v>363</v>
      </c>
      <c r="S82" t="str" cm="1">
        <f t="array" ref="S82">VLOOKUP(TRIM(R82),TRIM(RegionLookup!$B$2:$C$51),2,TRUE)</f>
        <v>4</v>
      </c>
      <c r="T82" t="s">
        <v>364</v>
      </c>
      <c r="U82" t="s">
        <v>365</v>
      </c>
      <c r="V82" t="s">
        <v>1</v>
      </c>
      <c r="W82" t="s">
        <v>366</v>
      </c>
      <c r="X82" t="s">
        <v>367</v>
      </c>
      <c r="Y82" t="s">
        <v>368</v>
      </c>
      <c r="Z82" t="s">
        <v>1</v>
      </c>
      <c r="AA82" t="s">
        <v>1</v>
      </c>
      <c r="AB82" t="s">
        <v>1</v>
      </c>
      <c r="AC82" t="s">
        <v>1</v>
      </c>
      <c r="AD82" t="s">
        <v>1</v>
      </c>
      <c r="AE82" t="s">
        <v>449</v>
      </c>
      <c r="AF82" t="s">
        <v>450</v>
      </c>
      <c r="AG82" t="s">
        <v>371</v>
      </c>
      <c r="AH82" t="s">
        <v>451</v>
      </c>
      <c r="AI82" t="s">
        <v>75</v>
      </c>
      <c r="AJ82" t="s">
        <v>446</v>
      </c>
      <c r="AK82" t="s">
        <v>452</v>
      </c>
      <c r="AL82" t="s">
        <v>453</v>
      </c>
      <c r="AM82" t="s">
        <v>73</v>
      </c>
      <c r="AN82" t="s">
        <v>454</v>
      </c>
      <c r="AO82" t="s">
        <v>115</v>
      </c>
      <c r="AP82" s="3" t="s">
        <v>455</v>
      </c>
    </row>
    <row r="83" spans="1:42" ht="210" hidden="1" x14ac:dyDescent="0.25">
      <c r="A83" s="3" t="s">
        <v>456</v>
      </c>
      <c r="B83" t="s">
        <v>457</v>
      </c>
      <c r="C83" t="s">
        <v>431</v>
      </c>
      <c r="D83" s="3" t="s">
        <v>458</v>
      </c>
      <c r="E83" t="s">
        <v>459</v>
      </c>
      <c r="F83" t="s">
        <v>460</v>
      </c>
      <c r="G83" t="s">
        <v>461</v>
      </c>
      <c r="H83" t="s">
        <v>55</v>
      </c>
      <c r="I83" t="s">
        <v>56</v>
      </c>
      <c r="J83" s="3" t="s">
        <v>462</v>
      </c>
      <c r="K83" s="3" t="s">
        <v>269</v>
      </c>
      <c r="L83" s="3" t="s">
        <v>1</v>
      </c>
      <c r="M83" s="3" t="s">
        <v>1</v>
      </c>
      <c r="N83" s="3" t="s">
        <v>456</v>
      </c>
      <c r="O83" s="3" t="s">
        <v>463</v>
      </c>
      <c r="P83" t="s">
        <v>361</v>
      </c>
      <c r="Q83" t="s">
        <v>362</v>
      </c>
      <c r="R83" s="3" t="s">
        <v>363</v>
      </c>
      <c r="S83" t="str" cm="1">
        <f t="array" ref="S83">VLOOKUP(TRIM(R83),TRIM(RegionLookup!$B$2:$C$51),2,TRUE)</f>
        <v>4</v>
      </c>
      <c r="T83" t="s">
        <v>364</v>
      </c>
      <c r="U83" t="s">
        <v>365</v>
      </c>
      <c r="V83" t="s">
        <v>1</v>
      </c>
      <c r="W83" t="s">
        <v>366</v>
      </c>
      <c r="X83" t="s">
        <v>367</v>
      </c>
      <c r="Y83" t="s">
        <v>368</v>
      </c>
      <c r="Z83" t="s">
        <v>464</v>
      </c>
      <c r="AA83" t="s">
        <v>465</v>
      </c>
      <c r="AB83" t="s">
        <v>1</v>
      </c>
      <c r="AC83" t="s">
        <v>1</v>
      </c>
      <c r="AD83" t="s">
        <v>1</v>
      </c>
      <c r="AE83" t="s">
        <v>466</v>
      </c>
      <c r="AF83" t="s">
        <v>370</v>
      </c>
      <c r="AG83" t="s">
        <v>371</v>
      </c>
      <c r="AH83" t="s">
        <v>467</v>
      </c>
      <c r="AI83" t="s">
        <v>75</v>
      </c>
      <c r="AJ83" t="s">
        <v>459</v>
      </c>
      <c r="AK83" t="s">
        <v>468</v>
      </c>
      <c r="AL83" t="s">
        <v>469</v>
      </c>
      <c r="AM83" t="s">
        <v>178</v>
      </c>
      <c r="AN83" t="s">
        <v>470</v>
      </c>
      <c r="AO83" t="s">
        <v>115</v>
      </c>
      <c r="AP83" s="3" t="s">
        <v>471</v>
      </c>
    </row>
    <row r="84" spans="1:42" ht="180" hidden="1" x14ac:dyDescent="0.25">
      <c r="A84" s="3" t="s">
        <v>472</v>
      </c>
      <c r="B84" t="s">
        <v>473</v>
      </c>
      <c r="C84" t="s">
        <v>474</v>
      </c>
      <c r="D84" s="3" t="s">
        <v>475</v>
      </c>
      <c r="E84" t="s">
        <v>476</v>
      </c>
      <c r="F84" t="s">
        <v>477</v>
      </c>
      <c r="G84" t="s">
        <v>358</v>
      </c>
      <c r="H84" t="s">
        <v>55</v>
      </c>
      <c r="I84" t="s">
        <v>56</v>
      </c>
      <c r="J84" s="3" t="s">
        <v>478</v>
      </c>
      <c r="K84" s="3" t="s">
        <v>154</v>
      </c>
      <c r="L84" s="3" t="s">
        <v>1</v>
      </c>
      <c r="M84" s="3" t="s">
        <v>1</v>
      </c>
      <c r="N84" s="3" t="s">
        <v>472</v>
      </c>
      <c r="O84" s="3" t="s">
        <v>479</v>
      </c>
      <c r="P84" t="s">
        <v>361</v>
      </c>
      <c r="Q84" t="s">
        <v>362</v>
      </c>
      <c r="R84" s="3" t="s">
        <v>363</v>
      </c>
      <c r="S84" t="str" cm="1">
        <f t="array" ref="S84">VLOOKUP(TRIM(R84),TRIM(RegionLookup!$B$2:$C$51),2,TRUE)</f>
        <v>4</v>
      </c>
      <c r="T84" t="s">
        <v>364</v>
      </c>
      <c r="U84" t="s">
        <v>365</v>
      </c>
      <c r="V84" t="s">
        <v>1</v>
      </c>
      <c r="W84" t="s">
        <v>366</v>
      </c>
      <c r="X84" t="s">
        <v>367</v>
      </c>
      <c r="Y84" t="s">
        <v>368</v>
      </c>
      <c r="Z84" t="s">
        <v>480</v>
      </c>
      <c r="AA84" t="s">
        <v>1</v>
      </c>
      <c r="AB84" t="s">
        <v>1</v>
      </c>
      <c r="AC84" t="s">
        <v>1</v>
      </c>
      <c r="AD84" t="s">
        <v>1</v>
      </c>
      <c r="AE84" t="s">
        <v>481</v>
      </c>
      <c r="AF84" t="s">
        <v>370</v>
      </c>
      <c r="AG84" t="s">
        <v>371</v>
      </c>
      <c r="AH84" t="s">
        <v>482</v>
      </c>
      <c r="AI84" t="s">
        <v>75</v>
      </c>
      <c r="AJ84" t="s">
        <v>476</v>
      </c>
      <c r="AK84" t="s">
        <v>483</v>
      </c>
      <c r="AL84" t="s">
        <v>374</v>
      </c>
      <c r="AM84" t="s">
        <v>178</v>
      </c>
      <c r="AN84" t="s">
        <v>484</v>
      </c>
      <c r="AO84" t="s">
        <v>115</v>
      </c>
      <c r="AP84" s="3" t="s">
        <v>485</v>
      </c>
    </row>
    <row r="85" spans="1:42" ht="409.5" hidden="1" x14ac:dyDescent="0.25">
      <c r="A85" s="3" t="s">
        <v>486</v>
      </c>
      <c r="B85" t="s">
        <v>487</v>
      </c>
      <c r="C85" t="s">
        <v>488</v>
      </c>
      <c r="D85" s="3" t="s">
        <v>489</v>
      </c>
      <c r="E85" t="s">
        <v>490</v>
      </c>
      <c r="F85" t="s">
        <v>491</v>
      </c>
      <c r="G85" t="s">
        <v>492</v>
      </c>
      <c r="H85" t="s">
        <v>153</v>
      </c>
      <c r="I85" t="s">
        <v>56</v>
      </c>
      <c r="J85" s="3" t="s">
        <v>1</v>
      </c>
      <c r="K85" s="3" t="s">
        <v>102</v>
      </c>
      <c r="L85" s="3" t="s">
        <v>1</v>
      </c>
      <c r="M85" s="3" t="s">
        <v>1</v>
      </c>
      <c r="N85" s="3" t="s">
        <v>486</v>
      </c>
      <c r="O85" s="3" t="s">
        <v>493</v>
      </c>
      <c r="P85" t="s">
        <v>361</v>
      </c>
      <c r="Q85" t="s">
        <v>362</v>
      </c>
      <c r="R85" s="3" t="s">
        <v>363</v>
      </c>
      <c r="S85" t="str" cm="1">
        <f t="array" ref="S85">VLOOKUP(TRIM(R85),TRIM(RegionLookup!$B$2:$C$51),2,TRUE)</f>
        <v>4</v>
      </c>
      <c r="T85" t="s">
        <v>364</v>
      </c>
      <c r="U85" t="s">
        <v>365</v>
      </c>
      <c r="V85" t="s">
        <v>1</v>
      </c>
      <c r="W85" t="s">
        <v>366</v>
      </c>
      <c r="X85" t="s">
        <v>367</v>
      </c>
      <c r="Y85" t="s">
        <v>368</v>
      </c>
      <c r="Z85" t="s">
        <v>1</v>
      </c>
      <c r="AA85" t="s">
        <v>1</v>
      </c>
      <c r="AB85" t="s">
        <v>1</v>
      </c>
      <c r="AC85" t="s">
        <v>1</v>
      </c>
      <c r="AD85" t="s">
        <v>1</v>
      </c>
      <c r="AE85" t="s">
        <v>494</v>
      </c>
      <c r="AF85" t="s">
        <v>370</v>
      </c>
      <c r="AG85" t="s">
        <v>371</v>
      </c>
      <c r="AH85" t="s">
        <v>495</v>
      </c>
      <c r="AI85" t="s">
        <v>75</v>
      </c>
      <c r="AJ85" t="s">
        <v>490</v>
      </c>
      <c r="AK85" t="s">
        <v>496</v>
      </c>
      <c r="AL85" t="s">
        <v>497</v>
      </c>
      <c r="AM85" t="s">
        <v>147</v>
      </c>
      <c r="AN85" t="s">
        <v>498</v>
      </c>
      <c r="AO85" t="s">
        <v>115</v>
      </c>
      <c r="AP85" s="3" t="s">
        <v>499</v>
      </c>
    </row>
    <row r="86" spans="1:42" ht="330" hidden="1" x14ac:dyDescent="0.25">
      <c r="A86" s="3" t="s">
        <v>500</v>
      </c>
      <c r="B86" t="s">
        <v>501</v>
      </c>
      <c r="C86" t="s">
        <v>502</v>
      </c>
      <c r="D86" s="3" t="s">
        <v>503</v>
      </c>
      <c r="E86" t="s">
        <v>504</v>
      </c>
      <c r="F86" t="s">
        <v>505</v>
      </c>
      <c r="G86" t="s">
        <v>506</v>
      </c>
      <c r="H86" t="s">
        <v>153</v>
      </c>
      <c r="I86" t="s">
        <v>56</v>
      </c>
      <c r="J86" s="3" t="s">
        <v>1</v>
      </c>
      <c r="K86" s="3" t="s">
        <v>58</v>
      </c>
      <c r="L86" s="3" t="s">
        <v>104</v>
      </c>
      <c r="M86" s="3" t="s">
        <v>1</v>
      </c>
      <c r="N86" s="3" t="s">
        <v>500</v>
      </c>
      <c r="O86" s="3" t="s">
        <v>507</v>
      </c>
      <c r="P86" t="s">
        <v>361</v>
      </c>
      <c r="Q86" t="s">
        <v>362</v>
      </c>
      <c r="R86" s="3" t="s">
        <v>363</v>
      </c>
      <c r="S86" t="str" cm="1">
        <f t="array" ref="S86">VLOOKUP(TRIM(R86),TRIM(RegionLookup!$B$2:$C$51),2,TRUE)</f>
        <v>4</v>
      </c>
      <c r="T86" t="s">
        <v>364</v>
      </c>
      <c r="U86" t="s">
        <v>365</v>
      </c>
      <c r="V86" t="s">
        <v>1</v>
      </c>
      <c r="W86" t="s">
        <v>366</v>
      </c>
      <c r="X86" t="s">
        <v>367</v>
      </c>
      <c r="Y86" t="s">
        <v>368</v>
      </c>
      <c r="Z86" t="s">
        <v>508</v>
      </c>
      <c r="AA86" t="s">
        <v>1</v>
      </c>
      <c r="AB86" t="s">
        <v>1</v>
      </c>
      <c r="AC86" t="s">
        <v>1</v>
      </c>
      <c r="AD86" t="s">
        <v>1</v>
      </c>
      <c r="AE86" t="s">
        <v>509</v>
      </c>
      <c r="AF86" t="s">
        <v>370</v>
      </c>
      <c r="AG86" t="s">
        <v>371</v>
      </c>
      <c r="AH86" t="s">
        <v>510</v>
      </c>
      <c r="AI86" t="s">
        <v>75</v>
      </c>
      <c r="AJ86" t="s">
        <v>504</v>
      </c>
      <c r="AK86" t="s">
        <v>511</v>
      </c>
      <c r="AL86" t="s">
        <v>374</v>
      </c>
      <c r="AM86" t="s">
        <v>178</v>
      </c>
      <c r="AN86" t="s">
        <v>512</v>
      </c>
      <c r="AO86" t="s">
        <v>115</v>
      </c>
      <c r="AP86" s="3" t="s">
        <v>513</v>
      </c>
    </row>
    <row r="87" spans="1:42" ht="345" hidden="1" x14ac:dyDescent="0.25">
      <c r="A87" s="3" t="s">
        <v>514</v>
      </c>
      <c r="B87" t="s">
        <v>515</v>
      </c>
      <c r="C87" t="s">
        <v>117</v>
      </c>
      <c r="D87" s="3" t="s">
        <v>516</v>
      </c>
      <c r="E87" t="s">
        <v>517</v>
      </c>
      <c r="F87" t="s">
        <v>518</v>
      </c>
      <c r="G87" t="s">
        <v>461</v>
      </c>
      <c r="H87" t="s">
        <v>55</v>
      </c>
      <c r="I87" t="s">
        <v>56</v>
      </c>
      <c r="J87" s="3" t="s">
        <v>519</v>
      </c>
      <c r="K87" s="3" t="s">
        <v>58</v>
      </c>
      <c r="L87" s="3" t="s">
        <v>520</v>
      </c>
      <c r="M87" s="3" t="s">
        <v>1</v>
      </c>
      <c r="N87" s="3" t="s">
        <v>514</v>
      </c>
      <c r="O87" s="3" t="s">
        <v>521</v>
      </c>
      <c r="P87" t="s">
        <v>361</v>
      </c>
      <c r="Q87" t="s">
        <v>362</v>
      </c>
      <c r="R87" s="3" t="s">
        <v>363</v>
      </c>
      <c r="S87" t="str" cm="1">
        <f t="array" ref="S87">VLOOKUP(TRIM(R87),TRIM(RegionLookup!$B$2:$C$51),2,TRUE)</f>
        <v>4</v>
      </c>
      <c r="T87" t="s">
        <v>364</v>
      </c>
      <c r="U87" t="s">
        <v>365</v>
      </c>
      <c r="V87" t="s">
        <v>1</v>
      </c>
      <c r="W87" t="s">
        <v>366</v>
      </c>
      <c r="X87" t="s">
        <v>367</v>
      </c>
      <c r="Y87" t="s">
        <v>368</v>
      </c>
      <c r="Z87" t="s">
        <v>522</v>
      </c>
      <c r="AA87" t="s">
        <v>523</v>
      </c>
      <c r="AB87" t="s">
        <v>1</v>
      </c>
      <c r="AC87" t="s">
        <v>1</v>
      </c>
      <c r="AD87" t="s">
        <v>1</v>
      </c>
      <c r="AE87" t="s">
        <v>466</v>
      </c>
      <c r="AF87" t="s">
        <v>370</v>
      </c>
      <c r="AG87" t="s">
        <v>371</v>
      </c>
      <c r="AH87" t="s">
        <v>524</v>
      </c>
      <c r="AI87" t="s">
        <v>115</v>
      </c>
      <c r="AJ87" t="s">
        <v>517</v>
      </c>
      <c r="AK87" t="s">
        <v>525</v>
      </c>
      <c r="AL87" t="s">
        <v>374</v>
      </c>
      <c r="AM87" t="s">
        <v>178</v>
      </c>
      <c r="AN87" t="s">
        <v>526</v>
      </c>
      <c r="AO87" t="s">
        <v>115</v>
      </c>
      <c r="AP87" s="3" t="s">
        <v>527</v>
      </c>
    </row>
    <row r="88" spans="1:42" ht="409.5" x14ac:dyDescent="0.25">
      <c r="A88" s="3" t="s">
        <v>596</v>
      </c>
      <c r="B88" t="s">
        <v>597</v>
      </c>
      <c r="C88" t="s">
        <v>598</v>
      </c>
      <c r="D88" s="3" t="s">
        <v>599</v>
      </c>
      <c r="E88" t="s">
        <v>600</v>
      </c>
      <c r="F88" t="s">
        <v>601</v>
      </c>
      <c r="G88" t="s">
        <v>602</v>
      </c>
      <c r="H88" t="s">
        <v>153</v>
      </c>
      <c r="I88" t="s">
        <v>56</v>
      </c>
      <c r="J88" s="3" t="s">
        <v>603</v>
      </c>
      <c r="K88" s="3" t="s">
        <v>84</v>
      </c>
      <c r="L88" s="3" t="s">
        <v>104</v>
      </c>
      <c r="M88" s="3" t="s">
        <v>1</v>
      </c>
      <c r="N88" s="3" t="s">
        <v>596</v>
      </c>
      <c r="O88" s="3" t="s">
        <v>604</v>
      </c>
      <c r="P88" t="s">
        <v>605</v>
      </c>
      <c r="Q88" t="s">
        <v>606</v>
      </c>
      <c r="R88" s="3" t="s">
        <v>607</v>
      </c>
      <c r="S88" t="str" cm="1">
        <f t="array" ref="S88">VLOOKUP(TRIM(R88),TRIM(RegionLookup!$B$2:$C$51),2,TRUE)</f>
        <v>1</v>
      </c>
      <c r="T88" t="s">
        <v>608</v>
      </c>
      <c r="U88" t="s">
        <v>609</v>
      </c>
      <c r="W88" t="s">
        <v>610</v>
      </c>
      <c r="X88" t="s">
        <v>611</v>
      </c>
      <c r="Y88" t="s">
        <v>612</v>
      </c>
      <c r="Z88" t="s">
        <v>613</v>
      </c>
      <c r="AF88" t="s">
        <v>614</v>
      </c>
      <c r="AG88" t="s">
        <v>615</v>
      </c>
      <c r="AH88" t="s">
        <v>73</v>
      </c>
      <c r="AI88" t="s">
        <v>75</v>
      </c>
      <c r="AJ88" t="s">
        <v>616</v>
      </c>
      <c r="AK88" t="s">
        <v>617</v>
      </c>
      <c r="AL88" t="s">
        <v>618</v>
      </c>
      <c r="AM88" t="s">
        <v>73</v>
      </c>
      <c r="AN88" t="s">
        <v>619</v>
      </c>
      <c r="AO88" t="s">
        <v>75</v>
      </c>
      <c r="AP88" s="3" t="s">
        <v>620</v>
      </c>
    </row>
    <row r="89" spans="1:42" ht="409.5" x14ac:dyDescent="0.25">
      <c r="A89" s="3" t="s">
        <v>621</v>
      </c>
      <c r="B89" t="s">
        <v>622</v>
      </c>
      <c r="C89" t="s">
        <v>623</v>
      </c>
      <c r="D89" s="3" t="s">
        <v>624</v>
      </c>
      <c r="E89" t="s">
        <v>625</v>
      </c>
      <c r="F89" t="s">
        <v>626</v>
      </c>
      <c r="G89" t="s">
        <v>627</v>
      </c>
      <c r="H89" t="s">
        <v>153</v>
      </c>
      <c r="I89" t="s">
        <v>56</v>
      </c>
      <c r="J89" s="3" t="s">
        <v>628</v>
      </c>
      <c r="K89" s="3" t="s">
        <v>84</v>
      </c>
      <c r="L89" s="3" t="s">
        <v>154</v>
      </c>
      <c r="M89" s="3" t="s">
        <v>60</v>
      </c>
      <c r="N89" s="3" t="s">
        <v>621</v>
      </c>
      <c r="O89" s="3" t="s">
        <v>629</v>
      </c>
      <c r="P89" t="s">
        <v>605</v>
      </c>
      <c r="Q89" t="s">
        <v>606</v>
      </c>
      <c r="R89" s="3" t="s">
        <v>607</v>
      </c>
      <c r="S89" t="str" cm="1">
        <f t="array" ref="S89">VLOOKUP(TRIM(R89),TRIM(RegionLookup!$B$2:$C$51),2,TRUE)</f>
        <v>1</v>
      </c>
      <c r="T89" t="s">
        <v>630</v>
      </c>
      <c r="U89" t="s">
        <v>609</v>
      </c>
      <c r="W89" t="s">
        <v>610</v>
      </c>
      <c r="X89" t="s">
        <v>611</v>
      </c>
      <c r="Y89" t="s">
        <v>612</v>
      </c>
      <c r="Z89" t="s">
        <v>631</v>
      </c>
      <c r="AA89" t="s">
        <v>632</v>
      </c>
      <c r="AB89" t="s">
        <v>632</v>
      </c>
      <c r="AC89" t="s">
        <v>633</v>
      </c>
      <c r="AD89" t="s">
        <v>634</v>
      </c>
      <c r="AE89" t="s">
        <v>635</v>
      </c>
      <c r="AF89" t="s">
        <v>636</v>
      </c>
      <c r="AG89" t="s">
        <v>637</v>
      </c>
      <c r="AH89" t="s">
        <v>73</v>
      </c>
      <c r="AI89" t="s">
        <v>75</v>
      </c>
      <c r="AJ89" t="s">
        <v>616</v>
      </c>
      <c r="AK89" t="s">
        <v>638</v>
      </c>
      <c r="AL89" t="s">
        <v>639</v>
      </c>
      <c r="AM89" t="s">
        <v>73</v>
      </c>
      <c r="AN89" t="s">
        <v>640</v>
      </c>
      <c r="AO89" t="s">
        <v>75</v>
      </c>
      <c r="AP89" s="3" t="s">
        <v>641</v>
      </c>
    </row>
    <row r="90" spans="1:42" ht="409.5" hidden="1" x14ac:dyDescent="0.25">
      <c r="A90" s="3" t="s">
        <v>1764</v>
      </c>
      <c r="B90" t="s">
        <v>1765</v>
      </c>
      <c r="C90" t="s">
        <v>1766</v>
      </c>
      <c r="D90" s="3" t="s">
        <v>1767</v>
      </c>
      <c r="E90" t="s">
        <v>1768</v>
      </c>
      <c r="F90" t="s">
        <v>1769</v>
      </c>
      <c r="G90" t="s">
        <v>1</v>
      </c>
      <c r="H90" t="s">
        <v>55</v>
      </c>
      <c r="I90" t="s">
        <v>56</v>
      </c>
      <c r="J90" s="3" t="s">
        <v>1</v>
      </c>
      <c r="K90" s="3" t="s">
        <v>102</v>
      </c>
      <c r="L90" s="3" t="s">
        <v>104</v>
      </c>
      <c r="M90" s="3" t="s">
        <v>1</v>
      </c>
      <c r="N90" s="3" t="s">
        <v>1770</v>
      </c>
      <c r="O90" s="3" t="s">
        <v>1771</v>
      </c>
      <c r="P90" t="s">
        <v>1772</v>
      </c>
      <c r="Q90" t="s">
        <v>1773</v>
      </c>
      <c r="R90" s="3" t="s">
        <v>1774</v>
      </c>
      <c r="S90" t="str" cm="1">
        <f t="array" ref="S90">VLOOKUP(TRIM(R90),TRIM(RegionLookup!$B$2:$C$51),2,TRUE)</f>
        <v>2</v>
      </c>
      <c r="T90" t="s">
        <v>1775</v>
      </c>
      <c r="U90" t="s">
        <v>1776</v>
      </c>
      <c r="W90" t="s">
        <v>1777</v>
      </c>
      <c r="X90" t="s">
        <v>1778</v>
      </c>
      <c r="Y90" t="s">
        <v>1779</v>
      </c>
      <c r="Z90" t="s">
        <v>1780</v>
      </c>
      <c r="AE90" t="s">
        <v>1781</v>
      </c>
      <c r="AF90" t="s">
        <v>1774</v>
      </c>
      <c r="AG90" t="s">
        <v>1</v>
      </c>
      <c r="AH90" t="s">
        <v>1782</v>
      </c>
      <c r="AI90" t="s">
        <v>115</v>
      </c>
      <c r="AJ90" t="s">
        <v>1768</v>
      </c>
      <c r="AK90" t="s">
        <v>1783</v>
      </c>
      <c r="AL90" t="s">
        <v>1</v>
      </c>
      <c r="AM90" t="s">
        <v>73</v>
      </c>
      <c r="AN90" t="s">
        <v>73</v>
      </c>
      <c r="AO90" t="s">
        <v>115</v>
      </c>
      <c r="AP90" s="3" t="s">
        <v>1784</v>
      </c>
    </row>
    <row r="91" spans="1:42" ht="409.5" hidden="1" x14ac:dyDescent="0.25">
      <c r="A91" s="3" t="s">
        <v>1833</v>
      </c>
      <c r="B91" t="s">
        <v>1737</v>
      </c>
      <c r="C91" t="s">
        <v>79</v>
      </c>
      <c r="D91" s="3" t="s">
        <v>1834</v>
      </c>
      <c r="E91" t="s">
        <v>1835</v>
      </c>
      <c r="F91" t="s">
        <v>1836</v>
      </c>
      <c r="G91" t="s">
        <v>1</v>
      </c>
      <c r="H91" t="s">
        <v>55</v>
      </c>
      <c r="I91" t="s">
        <v>56</v>
      </c>
      <c r="J91" s="3" t="s">
        <v>1</v>
      </c>
      <c r="K91" s="3" t="s">
        <v>132</v>
      </c>
      <c r="L91" s="3" t="s">
        <v>319</v>
      </c>
      <c r="M91" s="3" t="s">
        <v>268</v>
      </c>
      <c r="N91" s="3" t="s">
        <v>1833</v>
      </c>
      <c r="O91" s="3" t="s">
        <v>1837</v>
      </c>
      <c r="P91" t="s">
        <v>1772</v>
      </c>
      <c r="Q91" t="s">
        <v>1773</v>
      </c>
      <c r="R91" s="3" t="s">
        <v>1774</v>
      </c>
      <c r="S91" t="str" cm="1">
        <f t="array" ref="S91">VLOOKUP(TRIM(R91),TRIM(RegionLookup!$B$2:$C$51),2,TRUE)</f>
        <v>2</v>
      </c>
      <c r="T91" t="s">
        <v>1775</v>
      </c>
      <c r="U91" t="s">
        <v>1776</v>
      </c>
      <c r="W91" t="s">
        <v>1777</v>
      </c>
      <c r="X91" t="s">
        <v>1778</v>
      </c>
      <c r="Y91" t="s">
        <v>1779</v>
      </c>
      <c r="Z91" t="s">
        <v>1838</v>
      </c>
      <c r="AA91" t="s">
        <v>1839</v>
      </c>
      <c r="AE91" t="s">
        <v>1840</v>
      </c>
      <c r="AF91" t="s">
        <v>1774</v>
      </c>
      <c r="AG91" t="s">
        <v>1</v>
      </c>
      <c r="AH91" t="s">
        <v>1841</v>
      </c>
      <c r="AI91" t="s">
        <v>115</v>
      </c>
      <c r="AJ91" t="s">
        <v>1835</v>
      </c>
      <c r="AK91" t="s">
        <v>1842</v>
      </c>
      <c r="AL91" t="s">
        <v>1</v>
      </c>
      <c r="AM91" t="s">
        <v>73</v>
      </c>
      <c r="AN91" t="s">
        <v>73</v>
      </c>
      <c r="AO91" t="s">
        <v>115</v>
      </c>
      <c r="AP91" s="3" t="s">
        <v>1843</v>
      </c>
    </row>
    <row r="92" spans="1:42" ht="409.5" hidden="1" x14ac:dyDescent="0.25">
      <c r="A92" s="3" t="s">
        <v>336</v>
      </c>
      <c r="B92" t="s">
        <v>337</v>
      </c>
      <c r="C92" t="s">
        <v>265</v>
      </c>
      <c r="D92" s="3" t="s">
        <v>338</v>
      </c>
      <c r="E92" t="s">
        <v>339</v>
      </c>
      <c r="F92" t="s">
        <v>340</v>
      </c>
      <c r="G92" t="s">
        <v>341</v>
      </c>
      <c r="H92" t="s">
        <v>55</v>
      </c>
      <c r="I92" t="s">
        <v>56</v>
      </c>
      <c r="J92" s="3" t="s">
        <v>1</v>
      </c>
      <c r="K92" s="3" t="s">
        <v>102</v>
      </c>
      <c r="L92" s="3" t="s">
        <v>103</v>
      </c>
      <c r="M92" s="3" t="s">
        <v>1</v>
      </c>
      <c r="N92" s="3" t="s">
        <v>336</v>
      </c>
      <c r="O92" s="3" t="s">
        <v>342</v>
      </c>
      <c r="P92" t="s">
        <v>343</v>
      </c>
      <c r="Q92" t="s">
        <v>344</v>
      </c>
      <c r="R92" s="3" t="s">
        <v>345</v>
      </c>
      <c r="S92" t="str" cm="1">
        <f t="array" ref="S92">VLOOKUP(TRIM(R92),TRIM(RegionLookup!$B$2:$C$51),2,TRUE)</f>
        <v>4</v>
      </c>
      <c r="T92" t="s">
        <v>346</v>
      </c>
      <c r="U92" t="s">
        <v>347</v>
      </c>
      <c r="W92" t="s">
        <v>348</v>
      </c>
      <c r="X92" t="s">
        <v>349</v>
      </c>
      <c r="Y92" t="s">
        <v>350</v>
      </c>
      <c r="AF92" t="s">
        <v>1</v>
      </c>
      <c r="AG92" t="s">
        <v>1</v>
      </c>
      <c r="AH92" t="s">
        <v>1</v>
      </c>
      <c r="AI92" t="s">
        <v>1</v>
      </c>
      <c r="AJ92" t="s">
        <v>1</v>
      </c>
      <c r="AK92" t="s">
        <v>351</v>
      </c>
      <c r="AL92" t="s">
        <v>1</v>
      </c>
      <c r="AM92" t="s">
        <v>73</v>
      </c>
      <c r="AN92" t="s">
        <v>73</v>
      </c>
      <c r="AO92" t="s">
        <v>115</v>
      </c>
      <c r="AP92" s="3"/>
    </row>
    <row r="93" spans="1:42" ht="409.5" hidden="1" x14ac:dyDescent="0.25">
      <c r="A93" s="3" t="s">
        <v>587</v>
      </c>
      <c r="B93" t="s">
        <v>588</v>
      </c>
      <c r="C93" t="s">
        <v>589</v>
      </c>
      <c r="D93" s="3" t="s">
        <v>590</v>
      </c>
      <c r="E93" t="s">
        <v>591</v>
      </c>
      <c r="F93" t="s">
        <v>592</v>
      </c>
      <c r="G93" t="s">
        <v>593</v>
      </c>
      <c r="H93" t="s">
        <v>55</v>
      </c>
      <c r="I93" t="s">
        <v>56</v>
      </c>
      <c r="J93" s="3" t="s">
        <v>1</v>
      </c>
      <c r="K93" s="3" t="s">
        <v>319</v>
      </c>
      <c r="L93" s="3" t="s">
        <v>85</v>
      </c>
      <c r="M93" s="3" t="s">
        <v>1</v>
      </c>
      <c r="N93" s="3" t="s">
        <v>587</v>
      </c>
      <c r="O93" s="3" t="s">
        <v>594</v>
      </c>
      <c r="P93" t="s">
        <v>343</v>
      </c>
      <c r="Q93" t="s">
        <v>344</v>
      </c>
      <c r="R93" s="3" t="s">
        <v>345</v>
      </c>
      <c r="S93" t="str" cm="1">
        <f t="array" ref="S93">VLOOKUP(TRIM(R93),TRIM(RegionLookup!$B$2:$C$51),2,TRUE)</f>
        <v>4</v>
      </c>
      <c r="T93" t="s">
        <v>346</v>
      </c>
      <c r="U93" t="s">
        <v>347</v>
      </c>
      <c r="W93" t="s">
        <v>348</v>
      </c>
      <c r="X93" t="s">
        <v>349</v>
      </c>
      <c r="Y93" t="s">
        <v>350</v>
      </c>
      <c r="AF93" t="s">
        <v>1</v>
      </c>
      <c r="AG93" t="s">
        <v>1</v>
      </c>
      <c r="AH93" t="s">
        <v>1</v>
      </c>
      <c r="AI93" t="s">
        <v>1</v>
      </c>
      <c r="AJ93" t="s">
        <v>1</v>
      </c>
      <c r="AK93" t="s">
        <v>595</v>
      </c>
      <c r="AL93" t="s">
        <v>1</v>
      </c>
      <c r="AM93" t="s">
        <v>73</v>
      </c>
      <c r="AN93" t="s">
        <v>73</v>
      </c>
      <c r="AO93" t="s">
        <v>115</v>
      </c>
      <c r="AP93" s="3"/>
    </row>
    <row r="94" spans="1:42" ht="409.5" hidden="1" x14ac:dyDescent="0.25">
      <c r="A94" s="3" t="s">
        <v>642</v>
      </c>
      <c r="B94" t="s">
        <v>643</v>
      </c>
      <c r="C94" t="s">
        <v>644</v>
      </c>
      <c r="D94" s="3" t="s">
        <v>645</v>
      </c>
      <c r="E94" t="s">
        <v>646</v>
      </c>
      <c r="F94" t="s">
        <v>647</v>
      </c>
      <c r="G94" t="s">
        <v>648</v>
      </c>
      <c r="H94" t="s">
        <v>153</v>
      </c>
      <c r="I94" t="s">
        <v>56</v>
      </c>
      <c r="J94" s="3" t="s">
        <v>1</v>
      </c>
      <c r="K94" s="3" t="s">
        <v>103</v>
      </c>
      <c r="L94" s="3" t="s">
        <v>1</v>
      </c>
      <c r="M94" s="3" t="s">
        <v>1</v>
      </c>
      <c r="N94" s="3" t="s">
        <v>642</v>
      </c>
      <c r="O94" s="3" t="s">
        <v>649</v>
      </c>
      <c r="P94" t="s">
        <v>650</v>
      </c>
      <c r="Q94" t="s">
        <v>651</v>
      </c>
      <c r="R94" s="3" t="s">
        <v>652</v>
      </c>
      <c r="S94" t="str" cm="1">
        <f t="array" ref="S94">VLOOKUP(TRIM(R94),TRIM(RegionLookup!$B$2:$C$51),2,TRUE)</f>
        <v>2</v>
      </c>
      <c r="T94" t="s">
        <v>653</v>
      </c>
      <c r="U94" t="s">
        <v>654</v>
      </c>
      <c r="V94" t="s">
        <v>655</v>
      </c>
      <c r="W94" t="s">
        <v>656</v>
      </c>
      <c r="X94" t="s">
        <v>657</v>
      </c>
      <c r="Y94" t="s">
        <v>658</v>
      </c>
      <c r="Z94" t="s">
        <v>659</v>
      </c>
      <c r="AE94" t="s">
        <v>660</v>
      </c>
      <c r="AF94" t="s">
        <v>652</v>
      </c>
      <c r="AG94" t="s">
        <v>661</v>
      </c>
      <c r="AH94" t="s">
        <v>662</v>
      </c>
      <c r="AI94" t="s">
        <v>75</v>
      </c>
      <c r="AJ94" t="s">
        <v>646</v>
      </c>
      <c r="AK94" t="s">
        <v>663</v>
      </c>
      <c r="AL94" t="s">
        <v>664</v>
      </c>
      <c r="AM94" t="s">
        <v>178</v>
      </c>
      <c r="AN94" t="s">
        <v>665</v>
      </c>
      <c r="AO94" t="s">
        <v>75</v>
      </c>
      <c r="AP94" s="3" t="s">
        <v>666</v>
      </c>
    </row>
    <row r="95" spans="1:42" ht="409.5" hidden="1" x14ac:dyDescent="0.25">
      <c r="A95" s="3" t="s">
        <v>1092</v>
      </c>
      <c r="B95" t="s">
        <v>1093</v>
      </c>
      <c r="C95" t="s">
        <v>1094</v>
      </c>
      <c r="D95" s="3" t="s">
        <v>1095</v>
      </c>
      <c r="E95" t="s">
        <v>1096</v>
      </c>
      <c r="F95" t="s">
        <v>1097</v>
      </c>
      <c r="G95" t="s">
        <v>1098</v>
      </c>
      <c r="H95" t="s">
        <v>153</v>
      </c>
      <c r="I95" t="s">
        <v>56</v>
      </c>
      <c r="J95" s="3" t="s">
        <v>1</v>
      </c>
      <c r="K95" s="3" t="s">
        <v>104</v>
      </c>
      <c r="L95" s="3" t="s">
        <v>154</v>
      </c>
      <c r="M95" s="3" t="s">
        <v>1</v>
      </c>
      <c r="N95" s="3" t="s">
        <v>1092</v>
      </c>
      <c r="O95" s="3" t="s">
        <v>1099</v>
      </c>
      <c r="P95" t="s">
        <v>650</v>
      </c>
      <c r="Q95" t="s">
        <v>651</v>
      </c>
      <c r="R95" s="3" t="s">
        <v>652</v>
      </c>
      <c r="S95" t="str" cm="1">
        <f t="array" ref="S95">VLOOKUP(TRIM(R95),TRIM(RegionLookup!$B$2:$C$51),2,TRUE)</f>
        <v>2</v>
      </c>
      <c r="T95" t="s">
        <v>653</v>
      </c>
      <c r="U95" t="s">
        <v>654</v>
      </c>
      <c r="V95" t="s">
        <v>655</v>
      </c>
      <c r="W95" t="s">
        <v>656</v>
      </c>
      <c r="X95" t="s">
        <v>657</v>
      </c>
      <c r="Y95" t="s">
        <v>658</v>
      </c>
      <c r="Z95" t="s">
        <v>1100</v>
      </c>
      <c r="AA95" t="s">
        <v>1</v>
      </c>
      <c r="AE95" t="s">
        <v>1101</v>
      </c>
      <c r="AF95" t="s">
        <v>652</v>
      </c>
      <c r="AG95" t="s">
        <v>1102</v>
      </c>
      <c r="AH95" t="s">
        <v>1103</v>
      </c>
      <c r="AI95" t="s">
        <v>75</v>
      </c>
      <c r="AJ95" t="s">
        <v>1096</v>
      </c>
      <c r="AK95" t="s">
        <v>1104</v>
      </c>
      <c r="AL95" t="s">
        <v>1105</v>
      </c>
      <c r="AM95" t="s">
        <v>178</v>
      </c>
      <c r="AN95" t="s">
        <v>1103</v>
      </c>
      <c r="AO95" t="s">
        <v>75</v>
      </c>
      <c r="AP95" s="3" t="s">
        <v>1106</v>
      </c>
    </row>
    <row r="96" spans="1:42" ht="409.5" hidden="1" x14ac:dyDescent="0.25">
      <c r="A96" s="3" t="s">
        <v>1620</v>
      </c>
      <c r="B96" t="s">
        <v>296</v>
      </c>
      <c r="C96" t="s">
        <v>1621</v>
      </c>
      <c r="D96" s="3" t="s">
        <v>1622</v>
      </c>
      <c r="E96" t="s">
        <v>1623</v>
      </c>
      <c r="F96" t="s">
        <v>1624</v>
      </c>
      <c r="G96" t="s">
        <v>1625</v>
      </c>
      <c r="H96" t="s">
        <v>55</v>
      </c>
      <c r="I96" t="s">
        <v>56</v>
      </c>
      <c r="J96" s="3" t="s">
        <v>1</v>
      </c>
      <c r="K96" s="3" t="s">
        <v>84</v>
      </c>
      <c r="L96" s="3" t="s">
        <v>103</v>
      </c>
      <c r="M96" s="3" t="s">
        <v>104</v>
      </c>
      <c r="N96" s="3" t="s">
        <v>1626</v>
      </c>
      <c r="O96" s="3" t="s">
        <v>1627</v>
      </c>
      <c r="P96" t="s">
        <v>1628</v>
      </c>
      <c r="Q96" t="s">
        <v>1629</v>
      </c>
      <c r="R96" s="3" t="s">
        <v>1630</v>
      </c>
      <c r="S96" t="str" cm="1">
        <f t="array" ref="S96">VLOOKUP(TRIM(R96),TRIM(RegionLookup!$B$2:$C$51),2,TRUE)</f>
        <v>4</v>
      </c>
      <c r="T96" t="s">
        <v>1631</v>
      </c>
      <c r="U96" t="s">
        <v>1632</v>
      </c>
      <c r="W96" t="s">
        <v>1633</v>
      </c>
      <c r="X96" t="s">
        <v>1634</v>
      </c>
      <c r="Y96" t="s">
        <v>1635</v>
      </c>
      <c r="Z96" t="s">
        <v>1636</v>
      </c>
      <c r="AA96" t="s">
        <v>1637</v>
      </c>
      <c r="AB96" t="s">
        <v>1638</v>
      </c>
      <c r="AC96" t="s">
        <v>1639</v>
      </c>
      <c r="AE96" t="s">
        <v>1640</v>
      </c>
      <c r="AF96" t="s">
        <v>1630</v>
      </c>
      <c r="AG96" t="s">
        <v>1641</v>
      </c>
      <c r="AH96" t="s">
        <v>1642</v>
      </c>
      <c r="AI96" t="s">
        <v>75</v>
      </c>
      <c r="AJ96" t="s">
        <v>1623</v>
      </c>
      <c r="AK96" t="s">
        <v>1643</v>
      </c>
      <c r="AL96" t="s">
        <v>1644</v>
      </c>
      <c r="AM96" t="s">
        <v>178</v>
      </c>
      <c r="AN96" t="s">
        <v>1642</v>
      </c>
      <c r="AO96" t="s">
        <v>75</v>
      </c>
      <c r="AP96" s="3" t="s">
        <v>1645</v>
      </c>
    </row>
    <row r="97" spans="1:42" ht="409.5" hidden="1" x14ac:dyDescent="0.25">
      <c r="A97" s="3" t="s">
        <v>1646</v>
      </c>
      <c r="B97" t="s">
        <v>1647</v>
      </c>
      <c r="C97" t="s">
        <v>877</v>
      </c>
      <c r="D97" s="3" t="s">
        <v>1648</v>
      </c>
      <c r="E97" t="s">
        <v>1649</v>
      </c>
      <c r="F97" t="s">
        <v>1650</v>
      </c>
      <c r="G97" t="s">
        <v>1625</v>
      </c>
      <c r="H97" t="s">
        <v>55</v>
      </c>
      <c r="I97" t="s">
        <v>56</v>
      </c>
      <c r="J97" s="3" t="s">
        <v>1</v>
      </c>
      <c r="K97" s="3" t="s">
        <v>103</v>
      </c>
      <c r="L97" s="3" t="s">
        <v>104</v>
      </c>
      <c r="M97" s="3" t="s">
        <v>154</v>
      </c>
      <c r="N97" s="3" t="s">
        <v>1646</v>
      </c>
      <c r="O97" s="3" t="s">
        <v>1651</v>
      </c>
      <c r="P97" t="s">
        <v>1628</v>
      </c>
      <c r="Q97" t="s">
        <v>1629</v>
      </c>
      <c r="R97" s="3" t="s">
        <v>1630</v>
      </c>
      <c r="S97" t="str" cm="1">
        <f t="array" ref="S97">VLOOKUP(TRIM(R97),TRIM(RegionLookup!$B$2:$C$51),2,TRUE)</f>
        <v>4</v>
      </c>
      <c r="T97" t="s">
        <v>1652</v>
      </c>
      <c r="U97" t="s">
        <v>1632</v>
      </c>
      <c r="W97" t="s">
        <v>1633</v>
      </c>
      <c r="X97" t="s">
        <v>1634</v>
      </c>
      <c r="Y97" t="s">
        <v>1635</v>
      </c>
      <c r="AE97" t="s">
        <v>1653</v>
      </c>
      <c r="AF97" t="s">
        <v>1630</v>
      </c>
      <c r="AG97" t="s">
        <v>1654</v>
      </c>
      <c r="AH97" t="s">
        <v>1655</v>
      </c>
      <c r="AI97" t="s">
        <v>75</v>
      </c>
      <c r="AJ97" t="s">
        <v>1649</v>
      </c>
      <c r="AK97" t="s">
        <v>1656</v>
      </c>
      <c r="AL97" t="s">
        <v>1657</v>
      </c>
      <c r="AM97" t="s">
        <v>147</v>
      </c>
      <c r="AN97" t="s">
        <v>1655</v>
      </c>
      <c r="AO97" t="s">
        <v>75</v>
      </c>
      <c r="AP97" s="3" t="s">
        <v>1658</v>
      </c>
    </row>
    <row r="98" spans="1:42" ht="409.5" hidden="1" x14ac:dyDescent="0.25">
      <c r="A98" s="3" t="s">
        <v>1736</v>
      </c>
      <c r="B98" t="s">
        <v>1737</v>
      </c>
      <c r="C98" t="s">
        <v>199</v>
      </c>
      <c r="D98" s="3" t="s">
        <v>1738</v>
      </c>
      <c r="E98" t="s">
        <v>1739</v>
      </c>
      <c r="F98" t="s">
        <v>1740</v>
      </c>
      <c r="G98" t="s">
        <v>1741</v>
      </c>
      <c r="H98" t="s">
        <v>55</v>
      </c>
      <c r="I98" t="s">
        <v>56</v>
      </c>
      <c r="J98" s="3" t="s">
        <v>1</v>
      </c>
      <c r="K98" s="3" t="s">
        <v>84</v>
      </c>
      <c r="L98" s="3" t="s">
        <v>269</v>
      </c>
      <c r="M98" s="3" t="s">
        <v>1</v>
      </c>
      <c r="N98" s="3" t="s">
        <v>1736</v>
      </c>
      <c r="O98" s="3" t="s">
        <v>1742</v>
      </c>
      <c r="P98" t="s">
        <v>1628</v>
      </c>
      <c r="Q98" t="s">
        <v>1629</v>
      </c>
      <c r="R98" s="3" t="s">
        <v>1630</v>
      </c>
      <c r="S98" t="str" cm="1">
        <f t="array" ref="S98">VLOOKUP(TRIM(R98),TRIM(RegionLookup!$B$2:$C$51),2,TRUE)</f>
        <v>4</v>
      </c>
      <c r="T98" t="s">
        <v>1631</v>
      </c>
      <c r="U98" t="s">
        <v>1632</v>
      </c>
      <c r="W98" t="s">
        <v>1633</v>
      </c>
      <c r="X98" t="s">
        <v>1634</v>
      </c>
      <c r="Y98" t="s">
        <v>1635</v>
      </c>
      <c r="Z98" t="s">
        <v>1743</v>
      </c>
      <c r="AE98" t="s">
        <v>1744</v>
      </c>
      <c r="AF98" t="s">
        <v>1630</v>
      </c>
      <c r="AG98" t="s">
        <v>1745</v>
      </c>
      <c r="AH98" t="s">
        <v>1746</v>
      </c>
      <c r="AI98" t="s">
        <v>75</v>
      </c>
      <c r="AJ98" t="s">
        <v>1739</v>
      </c>
      <c r="AK98" t="s">
        <v>1747</v>
      </c>
      <c r="AL98" t="s">
        <v>1748</v>
      </c>
      <c r="AM98" t="s">
        <v>163</v>
      </c>
      <c r="AN98" t="s">
        <v>1746</v>
      </c>
      <c r="AO98" t="s">
        <v>75</v>
      </c>
      <c r="AP98" s="3" t="s">
        <v>1749</v>
      </c>
    </row>
    <row r="99" spans="1:42" ht="409.5" hidden="1" x14ac:dyDescent="0.25">
      <c r="A99" s="3" t="s">
        <v>1659</v>
      </c>
      <c r="B99" t="s">
        <v>1660</v>
      </c>
      <c r="C99" t="s">
        <v>1142</v>
      </c>
      <c r="D99" s="3" t="s">
        <v>1661</v>
      </c>
      <c r="E99" t="s">
        <v>1662</v>
      </c>
      <c r="F99" t="s">
        <v>1663</v>
      </c>
      <c r="G99" t="s">
        <v>1664</v>
      </c>
      <c r="H99" t="s">
        <v>55</v>
      </c>
      <c r="I99" t="s">
        <v>56</v>
      </c>
      <c r="J99" s="3" t="s">
        <v>1</v>
      </c>
      <c r="K99" s="3" t="s">
        <v>84</v>
      </c>
      <c r="L99" s="3" t="s">
        <v>268</v>
      </c>
      <c r="M99" s="3" t="s">
        <v>269</v>
      </c>
      <c r="N99" s="3" t="s">
        <v>1659</v>
      </c>
      <c r="O99" s="3" t="s">
        <v>1665</v>
      </c>
      <c r="P99" t="s">
        <v>1547</v>
      </c>
      <c r="Q99" t="s">
        <v>1666</v>
      </c>
      <c r="R99" s="3" t="s">
        <v>1667</v>
      </c>
      <c r="S99" t="str" cm="1">
        <f t="array" ref="S99">VLOOKUP(TRIM(R99),TRIM(RegionLookup!$B$2:$C$51),2,TRUE)</f>
        <v>4</v>
      </c>
      <c r="T99" t="s">
        <v>1668</v>
      </c>
      <c r="U99" t="s">
        <v>1669</v>
      </c>
      <c r="W99" t="s">
        <v>1670</v>
      </c>
      <c r="X99" t="s">
        <v>1671</v>
      </c>
      <c r="Y99" t="s">
        <v>1672</v>
      </c>
      <c r="AE99" t="s">
        <v>1673</v>
      </c>
      <c r="AF99" t="s">
        <v>1674</v>
      </c>
      <c r="AG99" t="s">
        <v>1675</v>
      </c>
      <c r="AH99" t="s">
        <v>1676</v>
      </c>
      <c r="AI99" t="s">
        <v>75</v>
      </c>
      <c r="AJ99" t="s">
        <v>1662</v>
      </c>
      <c r="AK99" t="s">
        <v>1677</v>
      </c>
      <c r="AL99" t="s">
        <v>1678</v>
      </c>
      <c r="AM99" t="s">
        <v>147</v>
      </c>
      <c r="AN99" t="s">
        <v>1676</v>
      </c>
      <c r="AO99" t="s">
        <v>75</v>
      </c>
      <c r="AP99" s="3" t="s">
        <v>1679</v>
      </c>
    </row>
    <row r="100" spans="1:42" ht="409.5" hidden="1" x14ac:dyDescent="0.25">
      <c r="A100" s="3" t="s">
        <v>1844</v>
      </c>
      <c r="B100" t="s">
        <v>1845</v>
      </c>
      <c r="C100" t="s">
        <v>1846</v>
      </c>
      <c r="D100" s="3" t="s">
        <v>1847</v>
      </c>
      <c r="E100" t="s">
        <v>1848</v>
      </c>
      <c r="F100" t="s">
        <v>1849</v>
      </c>
      <c r="G100" t="s">
        <v>1850</v>
      </c>
      <c r="H100" t="s">
        <v>153</v>
      </c>
      <c r="I100" t="s">
        <v>56</v>
      </c>
      <c r="J100" s="3" t="s">
        <v>1851</v>
      </c>
      <c r="K100" s="3" t="s">
        <v>102</v>
      </c>
      <c r="L100" s="3" t="s">
        <v>103</v>
      </c>
      <c r="M100" s="3" t="s">
        <v>104</v>
      </c>
      <c r="N100" s="3" t="s">
        <v>1844</v>
      </c>
      <c r="O100" s="3" t="s">
        <v>1852</v>
      </c>
      <c r="P100" t="s">
        <v>1547</v>
      </c>
      <c r="Q100" t="s">
        <v>1666</v>
      </c>
      <c r="R100" s="3" t="s">
        <v>1667</v>
      </c>
      <c r="S100" t="str" cm="1">
        <f t="array" ref="S100">VLOOKUP(TRIM(R100),TRIM(RegionLookup!$B$2:$C$51),2,TRUE)</f>
        <v>4</v>
      </c>
      <c r="T100" t="s">
        <v>1668</v>
      </c>
      <c r="U100" t="s">
        <v>1669</v>
      </c>
      <c r="W100" t="s">
        <v>1670</v>
      </c>
      <c r="X100" t="s">
        <v>1671</v>
      </c>
      <c r="Y100" t="s">
        <v>1672</v>
      </c>
      <c r="Z100" t="s">
        <v>1853</v>
      </c>
      <c r="AE100" t="s">
        <v>1854</v>
      </c>
      <c r="AF100" t="s">
        <v>1674</v>
      </c>
      <c r="AG100" t="s">
        <v>1675</v>
      </c>
      <c r="AH100" t="s">
        <v>1855</v>
      </c>
      <c r="AI100" t="s">
        <v>75</v>
      </c>
      <c r="AJ100" t="s">
        <v>1848</v>
      </c>
      <c r="AK100" t="s">
        <v>1856</v>
      </c>
      <c r="AL100" t="s">
        <v>1857</v>
      </c>
      <c r="AM100" t="s">
        <v>147</v>
      </c>
      <c r="AN100" t="s">
        <v>1855</v>
      </c>
      <c r="AO100" t="s">
        <v>75</v>
      </c>
      <c r="AP100" s="3"/>
    </row>
    <row r="101" spans="1:42" ht="409.5" x14ac:dyDescent="0.25">
      <c r="A101" s="3" t="s">
        <v>667</v>
      </c>
      <c r="B101" t="s">
        <v>668</v>
      </c>
      <c r="C101" t="s">
        <v>576</v>
      </c>
      <c r="D101" s="3" t="s">
        <v>669</v>
      </c>
      <c r="E101" t="s">
        <v>670</v>
      </c>
      <c r="F101" t="s">
        <v>671</v>
      </c>
      <c r="G101" t="s">
        <v>672</v>
      </c>
      <c r="H101" t="s">
        <v>153</v>
      </c>
      <c r="I101" t="s">
        <v>56</v>
      </c>
      <c r="J101" s="3" t="s">
        <v>1</v>
      </c>
      <c r="K101" s="3" t="s">
        <v>103</v>
      </c>
      <c r="L101" s="3" t="s">
        <v>154</v>
      </c>
      <c r="M101" s="3" t="s">
        <v>155</v>
      </c>
      <c r="N101" s="3" t="s">
        <v>667</v>
      </c>
      <c r="O101" s="3" t="s">
        <v>673</v>
      </c>
      <c r="P101" t="s">
        <v>674</v>
      </c>
      <c r="Q101" t="s">
        <v>675</v>
      </c>
      <c r="R101" s="3" t="s">
        <v>676</v>
      </c>
      <c r="S101" t="str" cm="1">
        <f t="array" ref="S101">VLOOKUP(TRIM(R101),TRIM(RegionLookup!$B$2:$C$51),2,TRUE)</f>
        <v>1</v>
      </c>
      <c r="Z101" t="s">
        <v>677</v>
      </c>
      <c r="AA101" t="s">
        <v>678</v>
      </c>
      <c r="AB101" t="s">
        <v>677</v>
      </c>
      <c r="AE101" t="s">
        <v>679</v>
      </c>
      <c r="AF101" t="s">
        <v>680</v>
      </c>
      <c r="AG101" t="s">
        <v>1</v>
      </c>
      <c r="AH101" t="s">
        <v>681</v>
      </c>
      <c r="AI101" t="s">
        <v>115</v>
      </c>
      <c r="AJ101" t="s">
        <v>1</v>
      </c>
      <c r="AK101" t="s">
        <v>682</v>
      </c>
      <c r="AL101" t="s">
        <v>1</v>
      </c>
      <c r="AM101" t="s">
        <v>73</v>
      </c>
      <c r="AN101" t="s">
        <v>681</v>
      </c>
      <c r="AO101" t="s">
        <v>115</v>
      </c>
      <c r="AP101" s="3" t="s">
        <v>683</v>
      </c>
    </row>
    <row r="102" spans="1:42" ht="409.5" x14ac:dyDescent="0.25">
      <c r="A102" s="3" t="s">
        <v>684</v>
      </c>
      <c r="B102" t="s">
        <v>685</v>
      </c>
      <c r="C102" t="s">
        <v>51</v>
      </c>
      <c r="D102" s="3" t="s">
        <v>686</v>
      </c>
      <c r="E102" t="s">
        <v>687</v>
      </c>
      <c r="F102" t="s">
        <v>688</v>
      </c>
      <c r="G102" t="s">
        <v>672</v>
      </c>
      <c r="H102" t="s">
        <v>55</v>
      </c>
      <c r="I102" t="s">
        <v>56</v>
      </c>
      <c r="J102" s="3" t="s">
        <v>1</v>
      </c>
      <c r="K102" s="3" t="s">
        <v>84</v>
      </c>
      <c r="L102" s="3" t="s">
        <v>85</v>
      </c>
      <c r="M102" s="3" t="s">
        <v>269</v>
      </c>
      <c r="N102" s="3" t="s">
        <v>684</v>
      </c>
      <c r="O102" s="3" t="s">
        <v>689</v>
      </c>
      <c r="P102" t="s">
        <v>690</v>
      </c>
      <c r="Q102" t="s">
        <v>675</v>
      </c>
      <c r="R102" s="3" t="s">
        <v>676</v>
      </c>
      <c r="S102" t="str" cm="1">
        <f t="array" ref="S102">VLOOKUP(TRIM(R102),TRIM(RegionLookup!$B$2:$C$51),2,TRUE)</f>
        <v>1</v>
      </c>
      <c r="Z102" t="s">
        <v>691</v>
      </c>
      <c r="AA102" t="s">
        <v>692</v>
      </c>
      <c r="AE102" t="s">
        <v>693</v>
      </c>
      <c r="AF102" t="s">
        <v>694</v>
      </c>
      <c r="AG102" t="s">
        <v>1</v>
      </c>
      <c r="AH102" t="s">
        <v>695</v>
      </c>
      <c r="AI102" t="s">
        <v>115</v>
      </c>
      <c r="AJ102" t="s">
        <v>1</v>
      </c>
      <c r="AK102" t="s">
        <v>696</v>
      </c>
      <c r="AL102" t="s">
        <v>1</v>
      </c>
      <c r="AM102" t="s">
        <v>147</v>
      </c>
      <c r="AN102" t="s">
        <v>695</v>
      </c>
      <c r="AO102" t="s">
        <v>115</v>
      </c>
      <c r="AP102" s="3" t="s">
        <v>697</v>
      </c>
    </row>
    <row r="103" spans="1:42" ht="409.5" hidden="1" x14ac:dyDescent="0.25">
      <c r="A103" s="3" t="s">
        <v>1120</v>
      </c>
      <c r="B103" t="s">
        <v>1121</v>
      </c>
      <c r="C103" t="s">
        <v>589</v>
      </c>
      <c r="D103" s="3" t="s">
        <v>1122</v>
      </c>
      <c r="E103" t="s">
        <v>1123</v>
      </c>
      <c r="F103" t="s">
        <v>1124</v>
      </c>
      <c r="G103" t="s">
        <v>1125</v>
      </c>
      <c r="H103" t="s">
        <v>55</v>
      </c>
      <c r="I103" t="s">
        <v>56</v>
      </c>
      <c r="J103" s="3" t="s">
        <v>1</v>
      </c>
      <c r="K103" s="3" t="s">
        <v>121</v>
      </c>
      <c r="L103" s="3" t="s">
        <v>319</v>
      </c>
      <c r="M103" s="3" t="s">
        <v>104</v>
      </c>
      <c r="N103" s="3" t="s">
        <v>1120</v>
      </c>
      <c r="O103" s="3" t="s">
        <v>1126</v>
      </c>
      <c r="P103" t="s">
        <v>1127</v>
      </c>
      <c r="Q103" t="s">
        <v>1128</v>
      </c>
      <c r="R103" s="3" t="s">
        <v>1129</v>
      </c>
      <c r="S103" t="str" cm="1">
        <f t="array" ref="S103">VLOOKUP(TRIM(R103),TRIM(RegionLookup!$B$2:$C$51),2,TRUE)</f>
        <v>2</v>
      </c>
      <c r="T103" t="s">
        <v>1130</v>
      </c>
      <c r="U103" t="s">
        <v>1131</v>
      </c>
      <c r="W103" t="s">
        <v>1132</v>
      </c>
      <c r="X103" t="s">
        <v>1133</v>
      </c>
      <c r="Y103" t="s">
        <v>1134</v>
      </c>
      <c r="Z103" t="s">
        <v>1135</v>
      </c>
      <c r="AF103" t="s">
        <v>1136</v>
      </c>
      <c r="AG103" t="s">
        <v>1137</v>
      </c>
      <c r="AH103" t="s">
        <v>1138</v>
      </c>
      <c r="AI103" t="s">
        <v>75</v>
      </c>
      <c r="AJ103" t="s">
        <v>1123</v>
      </c>
      <c r="AK103" t="s">
        <v>1</v>
      </c>
      <c r="AL103" t="s">
        <v>1</v>
      </c>
      <c r="AM103" t="s">
        <v>1</v>
      </c>
      <c r="AN103" t="s">
        <v>1</v>
      </c>
      <c r="AO103" t="s">
        <v>1</v>
      </c>
      <c r="AP103" s="3" t="s">
        <v>1139</v>
      </c>
    </row>
    <row r="104" spans="1:42" ht="409.5" hidden="1" x14ac:dyDescent="0.25">
      <c r="A104" s="3" t="s">
        <v>1164</v>
      </c>
      <c r="B104" t="s">
        <v>1165</v>
      </c>
      <c r="C104" t="s">
        <v>79</v>
      </c>
      <c r="D104" s="3" t="s">
        <v>1166</v>
      </c>
      <c r="E104" t="s">
        <v>1167</v>
      </c>
      <c r="F104" t="s">
        <v>1168</v>
      </c>
      <c r="G104" t="s">
        <v>1169</v>
      </c>
      <c r="H104" t="s">
        <v>55</v>
      </c>
      <c r="I104" t="s">
        <v>56</v>
      </c>
      <c r="J104" s="3" t="s">
        <v>1</v>
      </c>
      <c r="K104" s="3" t="s">
        <v>102</v>
      </c>
      <c r="L104" s="3" t="s">
        <v>104</v>
      </c>
      <c r="M104" s="3" t="s">
        <v>1</v>
      </c>
      <c r="N104" s="3" t="s">
        <v>1164</v>
      </c>
      <c r="O104" s="3" t="s">
        <v>1170</v>
      </c>
      <c r="P104" t="s">
        <v>1171</v>
      </c>
      <c r="Q104" t="s">
        <v>1128</v>
      </c>
      <c r="R104" s="3" t="s">
        <v>1129</v>
      </c>
      <c r="S104" t="str" cm="1">
        <f t="array" ref="S104">VLOOKUP(TRIM(R104),TRIM(RegionLookup!$B$2:$C$51),2,TRUE)</f>
        <v>2</v>
      </c>
      <c r="T104" t="s">
        <v>1130</v>
      </c>
      <c r="U104" t="s">
        <v>1131</v>
      </c>
      <c r="W104" t="s">
        <v>1132</v>
      </c>
      <c r="X104" t="s">
        <v>1133</v>
      </c>
      <c r="Y104" t="s">
        <v>1134</v>
      </c>
      <c r="AF104" t="s">
        <v>1129</v>
      </c>
      <c r="AG104" t="s">
        <v>1172</v>
      </c>
      <c r="AH104" t="s">
        <v>1173</v>
      </c>
      <c r="AI104" t="s">
        <v>75</v>
      </c>
      <c r="AJ104" t="s">
        <v>1167</v>
      </c>
      <c r="AK104" t="s">
        <v>1</v>
      </c>
      <c r="AL104" t="s">
        <v>1</v>
      </c>
      <c r="AM104" t="s">
        <v>1</v>
      </c>
      <c r="AN104" t="s">
        <v>1</v>
      </c>
      <c r="AO104" t="s">
        <v>1</v>
      </c>
      <c r="AP104" s="3" t="s">
        <v>1174</v>
      </c>
    </row>
    <row r="105" spans="1:42" ht="409.5" hidden="1" x14ac:dyDescent="0.25">
      <c r="A105" s="3" t="s">
        <v>235</v>
      </c>
      <c r="B105" t="s">
        <v>236</v>
      </c>
      <c r="C105" t="s">
        <v>51</v>
      </c>
      <c r="D105" s="3" t="s">
        <v>237</v>
      </c>
      <c r="E105" t="s">
        <v>238</v>
      </c>
      <c r="F105" t="s">
        <v>239</v>
      </c>
      <c r="G105" t="s">
        <v>240</v>
      </c>
      <c r="H105" t="s">
        <v>241</v>
      </c>
      <c r="I105" t="s">
        <v>56</v>
      </c>
      <c r="J105" s="3" t="s">
        <v>1</v>
      </c>
      <c r="K105" s="3" t="s">
        <v>121</v>
      </c>
      <c r="L105" s="3" t="s">
        <v>104</v>
      </c>
      <c r="M105" s="3" t="s">
        <v>1</v>
      </c>
      <c r="N105" s="3" t="s">
        <v>242</v>
      </c>
      <c r="O105" s="3" t="s">
        <v>243</v>
      </c>
      <c r="P105" t="s">
        <v>244</v>
      </c>
      <c r="Q105" t="s">
        <v>245</v>
      </c>
      <c r="R105" s="3" t="s">
        <v>246</v>
      </c>
      <c r="S105" t="str" cm="1">
        <f t="array" ref="S105">VLOOKUP(TRIM(R105),TRIM(RegionLookup!$B$2:$C$51),2,TRUE)</f>
        <v>4</v>
      </c>
      <c r="T105" t="s">
        <v>247</v>
      </c>
      <c r="U105" t="s">
        <v>248</v>
      </c>
      <c r="W105" t="s">
        <v>249</v>
      </c>
      <c r="X105" t="s">
        <v>250</v>
      </c>
      <c r="Y105" t="s">
        <v>251</v>
      </c>
      <c r="AF105" t="s">
        <v>1</v>
      </c>
      <c r="AG105" t="s">
        <v>1</v>
      </c>
      <c r="AH105" t="s">
        <v>1</v>
      </c>
      <c r="AI105" t="s">
        <v>1</v>
      </c>
      <c r="AJ105" t="s">
        <v>1</v>
      </c>
      <c r="AK105" t="s">
        <v>252</v>
      </c>
      <c r="AL105" t="s">
        <v>253</v>
      </c>
      <c r="AM105" t="s">
        <v>163</v>
      </c>
      <c r="AN105" t="s">
        <v>254</v>
      </c>
      <c r="AO105" t="s">
        <v>75</v>
      </c>
      <c r="AP105" s="3"/>
    </row>
    <row r="106" spans="1:42" ht="270" hidden="1" x14ac:dyDescent="0.25">
      <c r="A106" s="3" t="s">
        <v>255</v>
      </c>
      <c r="B106" t="s">
        <v>256</v>
      </c>
      <c r="C106" t="s">
        <v>51</v>
      </c>
      <c r="D106" s="3" t="s">
        <v>257</v>
      </c>
      <c r="E106" t="s">
        <v>258</v>
      </c>
      <c r="F106" t="s">
        <v>259</v>
      </c>
      <c r="G106" t="s">
        <v>240</v>
      </c>
      <c r="H106" t="s">
        <v>55</v>
      </c>
      <c r="I106" t="s">
        <v>56</v>
      </c>
      <c r="J106" s="3" t="s">
        <v>1</v>
      </c>
      <c r="K106" s="3" t="s">
        <v>104</v>
      </c>
      <c r="L106" s="3" t="s">
        <v>1</v>
      </c>
      <c r="M106" s="3" t="s">
        <v>1</v>
      </c>
      <c r="N106" s="3" t="s">
        <v>255</v>
      </c>
      <c r="O106" s="3" t="s">
        <v>260</v>
      </c>
      <c r="P106" t="s">
        <v>244</v>
      </c>
      <c r="Q106" t="s">
        <v>245</v>
      </c>
      <c r="R106" s="3" t="s">
        <v>246</v>
      </c>
      <c r="S106" t="str" cm="1">
        <f t="array" ref="S106">VLOOKUP(TRIM(R106),TRIM(RegionLookup!$B$2:$C$51),2,TRUE)</f>
        <v>4</v>
      </c>
      <c r="T106" t="s">
        <v>247</v>
      </c>
      <c r="U106" t="s">
        <v>248</v>
      </c>
      <c r="W106" t="s">
        <v>249</v>
      </c>
      <c r="X106" t="s">
        <v>250</v>
      </c>
      <c r="Y106" t="s">
        <v>251</v>
      </c>
      <c r="AF106" t="s">
        <v>1</v>
      </c>
      <c r="AG106" t="s">
        <v>1</v>
      </c>
      <c r="AH106" t="s">
        <v>1</v>
      </c>
      <c r="AI106" t="s">
        <v>1</v>
      </c>
      <c r="AJ106" t="s">
        <v>1</v>
      </c>
      <c r="AK106" t="s">
        <v>261</v>
      </c>
      <c r="AL106" t="s">
        <v>262</v>
      </c>
      <c r="AM106" t="s">
        <v>73</v>
      </c>
      <c r="AN106" t="s">
        <v>254</v>
      </c>
      <c r="AO106" t="s">
        <v>115</v>
      </c>
      <c r="AP106" s="3"/>
    </row>
    <row r="107" spans="1:42" ht="409.5" hidden="1" x14ac:dyDescent="0.25">
      <c r="A107" s="3" t="s">
        <v>263</v>
      </c>
      <c r="B107" t="s">
        <v>264</v>
      </c>
      <c r="C107" t="s">
        <v>265</v>
      </c>
      <c r="D107" s="3" t="s">
        <v>266</v>
      </c>
      <c r="E107" t="s">
        <v>267</v>
      </c>
      <c r="F107" t="s">
        <v>259</v>
      </c>
      <c r="G107" t="s">
        <v>240</v>
      </c>
      <c r="H107" t="s">
        <v>55</v>
      </c>
      <c r="I107" t="s">
        <v>56</v>
      </c>
      <c r="J107" s="3" t="s">
        <v>1</v>
      </c>
      <c r="K107" s="3" t="s">
        <v>132</v>
      </c>
      <c r="L107" s="3" t="s">
        <v>268</v>
      </c>
      <c r="M107" s="3" t="s">
        <v>269</v>
      </c>
      <c r="N107" s="3" t="s">
        <v>263</v>
      </c>
      <c r="O107" s="3" t="s">
        <v>270</v>
      </c>
      <c r="P107" t="s">
        <v>244</v>
      </c>
      <c r="Q107" t="s">
        <v>245</v>
      </c>
      <c r="R107" s="3" t="s">
        <v>246</v>
      </c>
      <c r="S107" t="str" cm="1">
        <f t="array" ref="S107">VLOOKUP(TRIM(R107),TRIM(RegionLookup!$B$2:$C$51),2,TRUE)</f>
        <v>4</v>
      </c>
      <c r="T107" t="s">
        <v>247</v>
      </c>
      <c r="U107" t="s">
        <v>248</v>
      </c>
      <c r="W107" t="s">
        <v>249</v>
      </c>
      <c r="X107" t="s">
        <v>250</v>
      </c>
      <c r="Y107" t="s">
        <v>251</v>
      </c>
      <c r="Z107" t="s">
        <v>1</v>
      </c>
      <c r="AF107" t="s">
        <v>1</v>
      </c>
      <c r="AG107" t="s">
        <v>1</v>
      </c>
      <c r="AH107" t="s">
        <v>1</v>
      </c>
      <c r="AI107" t="s">
        <v>1</v>
      </c>
      <c r="AJ107" t="s">
        <v>1</v>
      </c>
      <c r="AK107" t="s">
        <v>271</v>
      </c>
      <c r="AL107" t="s">
        <v>272</v>
      </c>
      <c r="AM107" t="s">
        <v>147</v>
      </c>
      <c r="AN107" t="s">
        <v>254</v>
      </c>
      <c r="AO107" t="s">
        <v>115</v>
      </c>
      <c r="AP107" s="3"/>
    </row>
    <row r="108" spans="1:42" ht="390" hidden="1" x14ac:dyDescent="0.25">
      <c r="A108" s="3" t="s">
        <v>958</v>
      </c>
      <c r="B108" t="s">
        <v>959</v>
      </c>
      <c r="C108" t="s">
        <v>150</v>
      </c>
      <c r="D108" s="3" t="s">
        <v>960</v>
      </c>
      <c r="E108" t="s">
        <v>961</v>
      </c>
      <c r="F108" t="s">
        <v>962</v>
      </c>
      <c r="G108" t="s">
        <v>963</v>
      </c>
      <c r="H108" t="s">
        <v>55</v>
      </c>
      <c r="I108" t="s">
        <v>56</v>
      </c>
      <c r="J108" s="3" t="s">
        <v>1</v>
      </c>
      <c r="K108" s="3" t="s">
        <v>103</v>
      </c>
      <c r="L108" s="3" t="s">
        <v>154</v>
      </c>
      <c r="M108" s="3" t="s">
        <v>1</v>
      </c>
      <c r="N108" s="3" t="s">
        <v>958</v>
      </c>
      <c r="O108" s="3" t="s">
        <v>964</v>
      </c>
      <c r="P108" t="s">
        <v>965</v>
      </c>
      <c r="Q108" t="s">
        <v>966</v>
      </c>
      <c r="R108" s="3" t="s">
        <v>246</v>
      </c>
      <c r="S108" t="str" cm="1">
        <f t="array" ref="S108">VLOOKUP(TRIM(R108),TRIM(RegionLookup!$B$2:$C$51),2,TRUE)</f>
        <v>4</v>
      </c>
      <c r="T108" t="s">
        <v>967</v>
      </c>
      <c r="U108" t="s">
        <v>968</v>
      </c>
      <c r="V108" t="s">
        <v>248</v>
      </c>
      <c r="W108" t="s">
        <v>249</v>
      </c>
      <c r="X108" t="s">
        <v>969</v>
      </c>
      <c r="Y108" t="s">
        <v>970</v>
      </c>
      <c r="AF108" t="s">
        <v>1</v>
      </c>
      <c r="AG108" t="s">
        <v>1</v>
      </c>
      <c r="AH108" t="s">
        <v>1</v>
      </c>
      <c r="AI108" t="s">
        <v>1</v>
      </c>
      <c r="AJ108" t="s">
        <v>1</v>
      </c>
      <c r="AK108" t="s">
        <v>971</v>
      </c>
      <c r="AL108" t="s">
        <v>1</v>
      </c>
      <c r="AM108" t="s">
        <v>178</v>
      </c>
      <c r="AN108" t="s">
        <v>972</v>
      </c>
      <c r="AO108" t="s">
        <v>115</v>
      </c>
      <c r="AP108" s="3" t="s">
        <v>973</v>
      </c>
    </row>
    <row r="109" spans="1:42" ht="409.5" hidden="1" x14ac:dyDescent="0.25">
      <c r="A109" s="3" t="s">
        <v>1347</v>
      </c>
      <c r="B109" t="s">
        <v>1348</v>
      </c>
      <c r="C109" t="s">
        <v>1349</v>
      </c>
      <c r="D109" s="3" t="s">
        <v>1350</v>
      </c>
      <c r="E109" t="s">
        <v>1351</v>
      </c>
      <c r="F109" t="s">
        <v>1352</v>
      </c>
      <c r="G109" t="s">
        <v>1353</v>
      </c>
      <c r="H109" t="s">
        <v>55</v>
      </c>
      <c r="I109" t="s">
        <v>56</v>
      </c>
      <c r="J109" s="3" t="s">
        <v>1</v>
      </c>
      <c r="K109" s="3" t="s">
        <v>103</v>
      </c>
      <c r="L109" s="3" t="s">
        <v>104</v>
      </c>
      <c r="M109" s="3" t="s">
        <v>154</v>
      </c>
      <c r="N109" s="3" t="s">
        <v>1347</v>
      </c>
      <c r="O109" s="3" t="s">
        <v>1354</v>
      </c>
      <c r="P109" t="s">
        <v>1355</v>
      </c>
      <c r="Q109" t="s">
        <v>1356</v>
      </c>
      <c r="R109" s="3" t="s">
        <v>1357</v>
      </c>
      <c r="S109" t="str" cm="1">
        <f t="array" ref="S109">VLOOKUP(TRIM(R109),TRIM(RegionLookup!$B$2:$C$51),2,TRUE)</f>
        <v>3</v>
      </c>
      <c r="T109" t="s">
        <v>1358</v>
      </c>
      <c r="U109" t="s">
        <v>1359</v>
      </c>
      <c r="V109" t="s">
        <v>1360</v>
      </c>
      <c r="W109" t="s">
        <v>1361</v>
      </c>
      <c r="X109" t="s">
        <v>1362</v>
      </c>
      <c r="Y109" t="s">
        <v>1363</v>
      </c>
      <c r="Z109" t="s">
        <v>1364</v>
      </c>
      <c r="AA109" t="s">
        <v>1365</v>
      </c>
      <c r="AB109" t="s">
        <v>1</v>
      </c>
      <c r="AC109" t="s">
        <v>1</v>
      </c>
      <c r="AD109" t="s">
        <v>1</v>
      </c>
      <c r="AE109" t="s">
        <v>1</v>
      </c>
      <c r="AF109" t="s">
        <v>1</v>
      </c>
      <c r="AG109" t="s">
        <v>1</v>
      </c>
      <c r="AH109" t="s">
        <v>1</v>
      </c>
      <c r="AI109" t="s">
        <v>1</v>
      </c>
      <c r="AJ109" t="s">
        <v>1</v>
      </c>
      <c r="AK109" t="s">
        <v>1366</v>
      </c>
      <c r="AL109" t="s">
        <v>1367</v>
      </c>
      <c r="AM109" t="s">
        <v>1</v>
      </c>
      <c r="AN109" t="s">
        <v>1</v>
      </c>
      <c r="AO109" t="s">
        <v>75</v>
      </c>
      <c r="AP109" s="3" t="s">
        <v>1368</v>
      </c>
    </row>
    <row r="110" spans="1:42" ht="409.5" hidden="1" x14ac:dyDescent="0.25">
      <c r="A110" s="3" t="s">
        <v>1369</v>
      </c>
      <c r="B110" t="s">
        <v>575</v>
      </c>
      <c r="C110" t="s">
        <v>1370</v>
      </c>
      <c r="D110" s="3" t="s">
        <v>1371</v>
      </c>
      <c r="E110" t="s">
        <v>1372</v>
      </c>
      <c r="F110" t="s">
        <v>1373</v>
      </c>
      <c r="G110" t="s">
        <v>1374</v>
      </c>
      <c r="H110" t="s">
        <v>55</v>
      </c>
      <c r="I110" t="s">
        <v>56</v>
      </c>
      <c r="J110" s="3" t="s">
        <v>1</v>
      </c>
      <c r="K110" s="3" t="s">
        <v>102</v>
      </c>
      <c r="L110" s="3" t="s">
        <v>103</v>
      </c>
      <c r="M110" s="3" t="s">
        <v>104</v>
      </c>
      <c r="N110" s="3" t="s">
        <v>1369</v>
      </c>
      <c r="O110" s="3" t="s">
        <v>1375</v>
      </c>
      <c r="P110" t="s">
        <v>1355</v>
      </c>
      <c r="Q110" t="s">
        <v>1356</v>
      </c>
      <c r="R110" s="3" t="s">
        <v>1357</v>
      </c>
      <c r="S110" t="str" cm="1">
        <f t="array" ref="S110">VLOOKUP(TRIM(R110),TRIM(RegionLookup!$B$2:$C$51),2,TRUE)</f>
        <v>3</v>
      </c>
      <c r="T110" t="s">
        <v>1358</v>
      </c>
      <c r="U110" t="s">
        <v>1359</v>
      </c>
      <c r="V110" t="s">
        <v>1360</v>
      </c>
      <c r="W110" t="s">
        <v>1361</v>
      </c>
      <c r="X110" t="s">
        <v>1362</v>
      </c>
      <c r="Y110" t="s">
        <v>1363</v>
      </c>
      <c r="Z110" t="s">
        <v>1364</v>
      </c>
      <c r="AA110" t="s">
        <v>1365</v>
      </c>
      <c r="AB110" t="s">
        <v>1</v>
      </c>
      <c r="AC110" t="s">
        <v>1</v>
      </c>
      <c r="AD110" t="s">
        <v>1</v>
      </c>
      <c r="AE110" t="s">
        <v>1</v>
      </c>
      <c r="AF110" t="s">
        <v>1</v>
      </c>
      <c r="AG110" t="s">
        <v>1</v>
      </c>
      <c r="AH110" t="s">
        <v>1</v>
      </c>
      <c r="AI110" t="s">
        <v>1</v>
      </c>
      <c r="AJ110" t="s">
        <v>1</v>
      </c>
      <c r="AK110" t="s">
        <v>1376</v>
      </c>
      <c r="AL110" t="s">
        <v>1377</v>
      </c>
      <c r="AM110" t="s">
        <v>1</v>
      </c>
      <c r="AN110" t="s">
        <v>1</v>
      </c>
      <c r="AO110" t="s">
        <v>75</v>
      </c>
      <c r="AP110" s="3" t="s">
        <v>1378</v>
      </c>
    </row>
    <row r="111" spans="1:42" ht="409.5" hidden="1" x14ac:dyDescent="0.25">
      <c r="A111" s="3" t="s">
        <v>1379</v>
      </c>
      <c r="B111" t="s">
        <v>1380</v>
      </c>
      <c r="C111" t="s">
        <v>275</v>
      </c>
      <c r="D111" s="3" t="s">
        <v>1381</v>
      </c>
      <c r="E111" t="s">
        <v>1382</v>
      </c>
      <c r="F111" t="s">
        <v>1383</v>
      </c>
      <c r="G111" t="s">
        <v>1353</v>
      </c>
      <c r="H111" t="s">
        <v>55</v>
      </c>
      <c r="I111" t="s">
        <v>56</v>
      </c>
      <c r="J111" s="3" t="s">
        <v>1384</v>
      </c>
      <c r="K111" s="3" t="s">
        <v>103</v>
      </c>
      <c r="L111" s="3" t="s">
        <v>204</v>
      </c>
      <c r="M111" s="3" t="s">
        <v>154</v>
      </c>
      <c r="N111" s="3" t="s">
        <v>1379</v>
      </c>
      <c r="O111" s="3" t="s">
        <v>1385</v>
      </c>
      <c r="P111" t="s">
        <v>1355</v>
      </c>
      <c r="Q111" t="s">
        <v>1356</v>
      </c>
      <c r="R111" s="3" t="s">
        <v>1357</v>
      </c>
      <c r="S111" t="str" cm="1">
        <f t="array" ref="S111">VLOOKUP(TRIM(R111),TRIM(RegionLookup!$B$2:$C$51),2,TRUE)</f>
        <v>3</v>
      </c>
      <c r="T111" t="s">
        <v>1358</v>
      </c>
      <c r="U111" t="s">
        <v>1359</v>
      </c>
      <c r="V111" t="s">
        <v>1360</v>
      </c>
      <c r="W111" t="s">
        <v>1361</v>
      </c>
      <c r="X111" t="s">
        <v>1362</v>
      </c>
      <c r="Y111" t="s">
        <v>1363</v>
      </c>
      <c r="Z111" t="s">
        <v>1364</v>
      </c>
      <c r="AA111" t="s">
        <v>1365</v>
      </c>
      <c r="AB111" t="s">
        <v>1</v>
      </c>
      <c r="AC111" t="s">
        <v>1</v>
      </c>
      <c r="AD111" t="s">
        <v>1</v>
      </c>
      <c r="AE111" t="s">
        <v>1</v>
      </c>
      <c r="AF111" t="s">
        <v>1</v>
      </c>
      <c r="AG111" t="s">
        <v>1</v>
      </c>
      <c r="AH111" t="s">
        <v>1</v>
      </c>
      <c r="AI111" t="s">
        <v>1</v>
      </c>
      <c r="AJ111" t="s">
        <v>1</v>
      </c>
      <c r="AK111" t="s">
        <v>1386</v>
      </c>
      <c r="AL111" t="s">
        <v>1387</v>
      </c>
      <c r="AM111" t="s">
        <v>1</v>
      </c>
      <c r="AN111" t="s">
        <v>1</v>
      </c>
      <c r="AO111" t="s">
        <v>75</v>
      </c>
      <c r="AP111" s="3" t="s">
        <v>1388</v>
      </c>
    </row>
    <row r="112" spans="1:42" ht="409.5" hidden="1" x14ac:dyDescent="0.25">
      <c r="A112" s="3" t="s">
        <v>1389</v>
      </c>
      <c r="B112" t="s">
        <v>1390</v>
      </c>
      <c r="C112" t="s">
        <v>1391</v>
      </c>
      <c r="D112" s="3" t="s">
        <v>1392</v>
      </c>
      <c r="E112" t="s">
        <v>1393</v>
      </c>
      <c r="F112" t="s">
        <v>1394</v>
      </c>
      <c r="G112" t="s">
        <v>1395</v>
      </c>
      <c r="H112" t="s">
        <v>55</v>
      </c>
      <c r="I112" t="s">
        <v>56</v>
      </c>
      <c r="J112" s="3" t="s">
        <v>1</v>
      </c>
      <c r="K112" s="3" t="s">
        <v>102</v>
      </c>
      <c r="L112" s="3" t="s">
        <v>104</v>
      </c>
      <c r="M112" s="3" t="s">
        <v>154</v>
      </c>
      <c r="N112" s="3" t="s">
        <v>1389</v>
      </c>
      <c r="O112" s="3" t="s">
        <v>1396</v>
      </c>
      <c r="P112" t="s">
        <v>1355</v>
      </c>
      <c r="Q112" t="s">
        <v>1356</v>
      </c>
      <c r="R112" s="3" t="s">
        <v>1357</v>
      </c>
      <c r="S112" t="str" cm="1">
        <f t="array" ref="S112">VLOOKUP(TRIM(R112),TRIM(RegionLookup!$B$2:$C$51),2,TRUE)</f>
        <v>3</v>
      </c>
      <c r="T112" t="s">
        <v>1358</v>
      </c>
      <c r="U112" t="s">
        <v>1359</v>
      </c>
      <c r="V112" t="s">
        <v>1360</v>
      </c>
      <c r="W112" t="s">
        <v>1361</v>
      </c>
      <c r="X112" t="s">
        <v>1362</v>
      </c>
      <c r="Y112" t="s">
        <v>1363</v>
      </c>
      <c r="Z112" t="s">
        <v>1397</v>
      </c>
      <c r="AA112" t="s">
        <v>1</v>
      </c>
      <c r="AB112" t="s">
        <v>1</v>
      </c>
      <c r="AC112" t="s">
        <v>1</v>
      </c>
      <c r="AD112" t="s">
        <v>1</v>
      </c>
      <c r="AE112" t="s">
        <v>1398</v>
      </c>
      <c r="AF112" t="s">
        <v>1</v>
      </c>
      <c r="AG112" t="s">
        <v>1</v>
      </c>
      <c r="AH112" t="s">
        <v>1</v>
      </c>
      <c r="AI112" t="s">
        <v>1</v>
      </c>
      <c r="AJ112" t="s">
        <v>1</v>
      </c>
      <c r="AK112" t="s">
        <v>1399</v>
      </c>
      <c r="AL112" t="s">
        <v>1400</v>
      </c>
      <c r="AM112" t="s">
        <v>1</v>
      </c>
      <c r="AN112" t="s">
        <v>1</v>
      </c>
      <c r="AO112" t="s">
        <v>75</v>
      </c>
      <c r="AP112" s="3" t="s">
        <v>1401</v>
      </c>
    </row>
    <row r="113" spans="1:42" ht="409.5" hidden="1" x14ac:dyDescent="0.25">
      <c r="A113" s="3" t="s">
        <v>937</v>
      </c>
      <c r="B113" t="s">
        <v>938</v>
      </c>
      <c r="C113" t="s">
        <v>939</v>
      </c>
      <c r="D113" s="3" t="s">
        <v>940</v>
      </c>
      <c r="E113" t="s">
        <v>941</v>
      </c>
      <c r="F113" t="s">
        <v>942</v>
      </c>
      <c r="G113" t="s">
        <v>943</v>
      </c>
      <c r="H113" t="s">
        <v>55</v>
      </c>
      <c r="I113" t="s">
        <v>56</v>
      </c>
      <c r="J113" s="3" t="s">
        <v>1</v>
      </c>
      <c r="K113" s="3" t="s">
        <v>84</v>
      </c>
      <c r="L113" s="3" t="s">
        <v>268</v>
      </c>
      <c r="M113" s="3" t="s">
        <v>133</v>
      </c>
      <c r="N113" s="3" t="s">
        <v>944</v>
      </c>
      <c r="O113" s="3" t="s">
        <v>945</v>
      </c>
      <c r="P113" t="s">
        <v>946</v>
      </c>
      <c r="Q113" t="s">
        <v>947</v>
      </c>
      <c r="R113" s="3" t="s">
        <v>948</v>
      </c>
      <c r="S113" t="str" cm="1">
        <f t="array" ref="S113">VLOOKUP(TRIM(R113),TRIM(RegionLookup!$B$2:$C$51),2,TRUE)</f>
        <v>4</v>
      </c>
      <c r="T113" t="s">
        <v>949</v>
      </c>
      <c r="U113" t="s">
        <v>950</v>
      </c>
      <c r="W113" t="s">
        <v>951</v>
      </c>
      <c r="X113" t="s">
        <v>952</v>
      </c>
      <c r="Y113" t="s">
        <v>953</v>
      </c>
      <c r="Z113" t="s">
        <v>954</v>
      </c>
      <c r="AA113" t="s">
        <v>955</v>
      </c>
      <c r="AF113" t="s">
        <v>948</v>
      </c>
      <c r="AG113" t="s">
        <v>1</v>
      </c>
      <c r="AH113" t="s">
        <v>73</v>
      </c>
      <c r="AI113" t="s">
        <v>115</v>
      </c>
      <c r="AJ113" t="s">
        <v>1</v>
      </c>
      <c r="AK113" t="s">
        <v>956</v>
      </c>
      <c r="AL113" t="s">
        <v>1</v>
      </c>
      <c r="AM113" t="s">
        <v>73</v>
      </c>
      <c r="AN113" t="s">
        <v>73</v>
      </c>
      <c r="AO113" t="s">
        <v>115</v>
      </c>
      <c r="AP113" s="3" t="s">
        <v>957</v>
      </c>
    </row>
    <row r="114" spans="1:42" ht="409.5" hidden="1" x14ac:dyDescent="0.25">
      <c r="A114" s="3" t="s">
        <v>1439</v>
      </c>
      <c r="B114" t="s">
        <v>1440</v>
      </c>
      <c r="C114" t="s">
        <v>1441</v>
      </c>
      <c r="D114" s="3" t="s">
        <v>1442</v>
      </c>
      <c r="E114" t="s">
        <v>1443</v>
      </c>
      <c r="F114" t="s">
        <v>1444</v>
      </c>
      <c r="G114" t="s">
        <v>948</v>
      </c>
      <c r="H114" t="s">
        <v>55</v>
      </c>
      <c r="I114" t="s">
        <v>56</v>
      </c>
      <c r="J114" s="3" t="s">
        <v>1445</v>
      </c>
      <c r="K114" s="3" t="s">
        <v>84</v>
      </c>
      <c r="L114" s="3" t="s">
        <v>58</v>
      </c>
      <c r="M114" s="3" t="s">
        <v>133</v>
      </c>
      <c r="N114" s="3" t="s">
        <v>1446</v>
      </c>
      <c r="O114" s="3" t="s">
        <v>1447</v>
      </c>
      <c r="P114" t="s">
        <v>946</v>
      </c>
      <c r="Q114" t="s">
        <v>947</v>
      </c>
      <c r="R114" s="3" t="s">
        <v>948</v>
      </c>
      <c r="S114" t="str" cm="1">
        <f t="array" ref="S114">VLOOKUP(TRIM(R114),TRIM(RegionLookup!$B$2:$C$51),2,TRUE)</f>
        <v>4</v>
      </c>
      <c r="T114" t="s">
        <v>949</v>
      </c>
      <c r="U114" t="s">
        <v>950</v>
      </c>
      <c r="W114" t="s">
        <v>1448</v>
      </c>
      <c r="X114" t="s">
        <v>951</v>
      </c>
      <c r="Y114" t="s">
        <v>953</v>
      </c>
      <c r="Z114" t="s">
        <v>1449</v>
      </c>
      <c r="AF114" t="s">
        <v>948</v>
      </c>
      <c r="AG114" t="s">
        <v>1</v>
      </c>
      <c r="AH114" t="s">
        <v>73</v>
      </c>
      <c r="AI114" t="s">
        <v>115</v>
      </c>
      <c r="AJ114" t="s">
        <v>1</v>
      </c>
      <c r="AK114" t="s">
        <v>956</v>
      </c>
      <c r="AL114" t="s">
        <v>1</v>
      </c>
      <c r="AM114" t="s">
        <v>73</v>
      </c>
      <c r="AN114" t="s">
        <v>73</v>
      </c>
      <c r="AO114" t="s">
        <v>115</v>
      </c>
      <c r="AP114" s="3"/>
    </row>
    <row r="115" spans="1:42" ht="409.5" hidden="1" x14ac:dyDescent="0.25">
      <c r="A115" s="3" t="s">
        <v>1523</v>
      </c>
      <c r="B115" t="s">
        <v>718</v>
      </c>
      <c r="C115" t="s">
        <v>1349</v>
      </c>
      <c r="D115" s="3" t="s">
        <v>1524</v>
      </c>
      <c r="E115" t="s">
        <v>1525</v>
      </c>
      <c r="F115" t="s">
        <v>1526</v>
      </c>
      <c r="G115" t="s">
        <v>948</v>
      </c>
      <c r="H115" t="s">
        <v>55</v>
      </c>
      <c r="I115" t="s">
        <v>56</v>
      </c>
      <c r="J115" s="3" t="s">
        <v>1527</v>
      </c>
      <c r="K115" s="3" t="s">
        <v>84</v>
      </c>
      <c r="L115" s="3" t="s">
        <v>188</v>
      </c>
      <c r="M115" s="3" t="s">
        <v>85</v>
      </c>
      <c r="N115" s="3" t="s">
        <v>1523</v>
      </c>
      <c r="O115" s="3" t="s">
        <v>1528</v>
      </c>
      <c r="P115" t="s">
        <v>946</v>
      </c>
      <c r="Q115" t="s">
        <v>947</v>
      </c>
      <c r="R115" s="3" t="s">
        <v>948</v>
      </c>
      <c r="S115" t="str" cm="1">
        <f t="array" ref="S115">VLOOKUP(TRIM(R115),TRIM(RegionLookup!$B$2:$C$51),2,TRUE)</f>
        <v>4</v>
      </c>
      <c r="T115" t="s">
        <v>949</v>
      </c>
      <c r="U115" t="s">
        <v>950</v>
      </c>
      <c r="W115" t="s">
        <v>951</v>
      </c>
      <c r="X115" t="s">
        <v>952</v>
      </c>
      <c r="Y115" t="s">
        <v>1529</v>
      </c>
      <c r="AF115" t="s">
        <v>948</v>
      </c>
      <c r="AG115" t="s">
        <v>1</v>
      </c>
      <c r="AH115" t="s">
        <v>73</v>
      </c>
      <c r="AI115" t="s">
        <v>115</v>
      </c>
      <c r="AJ115" t="s">
        <v>1</v>
      </c>
      <c r="AK115" t="s">
        <v>956</v>
      </c>
      <c r="AL115" t="s">
        <v>1</v>
      </c>
      <c r="AM115" t="s">
        <v>73</v>
      </c>
      <c r="AN115" t="s">
        <v>73</v>
      </c>
      <c r="AO115" t="s">
        <v>115</v>
      </c>
      <c r="AP115" s="3" t="s">
        <v>1530</v>
      </c>
    </row>
    <row r="116" spans="1:42" hidden="1" x14ac:dyDescent="0.25"/>
    <row r="117" spans="1:42" hidden="1" x14ac:dyDescent="0.25"/>
    <row r="118" spans="1:42" hidden="1" x14ac:dyDescent="0.25"/>
    <row r="119" spans="1:42" hidden="1" x14ac:dyDescent="0.25">
      <c r="N119" s="20" t="s">
        <v>1905</v>
      </c>
    </row>
    <row r="120" spans="1:42" hidden="1" x14ac:dyDescent="0.25">
      <c r="J120" s="10" t="s">
        <v>133</v>
      </c>
      <c r="K120" s="22">
        <f>COUNTIF(K$1:K$115,"Transportation***")</f>
        <v>0</v>
      </c>
      <c r="L120" s="22">
        <f>COUNTIF(L$1:L$115,"Transportation***")</f>
        <v>0</v>
      </c>
      <c r="M120" s="22">
        <f>COUNTIF(M$1:M$115,"Transportation***")</f>
        <v>9</v>
      </c>
      <c r="N120" s="16">
        <f>SUM(K120:M120)</f>
        <v>9</v>
      </c>
      <c r="R120" s="15" t="s">
        <v>1900</v>
      </c>
      <c r="S120" s="9">
        <f>COUNTIF(S$3:S$115,"1")</f>
        <v>22</v>
      </c>
    </row>
    <row r="121" spans="1:42" hidden="1" x14ac:dyDescent="0.25">
      <c r="J121" s="11" t="s">
        <v>1898</v>
      </c>
      <c r="K121" s="3">
        <f>COUNTIF(K$1:K$115,"Construction***")</f>
        <v>18</v>
      </c>
      <c r="L121" s="3">
        <f>COUNTIF(L$1:L$115,"Construction***")</f>
        <v>11</v>
      </c>
      <c r="M121" s="3">
        <f>COUNTIF(M$1:M$115,"Construction***")</f>
        <v>0</v>
      </c>
      <c r="N121" s="17">
        <f t="shared" ref="N121:N141" si="0">SUM(K121:M121)</f>
        <v>29</v>
      </c>
      <c r="R121" s="15" t="s">
        <v>1901</v>
      </c>
      <c r="S121" s="9">
        <f>COUNTIF(S$3:S$115,"2")</f>
        <v>23</v>
      </c>
    </row>
    <row r="122" spans="1:42" hidden="1" x14ac:dyDescent="0.25">
      <c r="J122" s="11" t="s">
        <v>102</v>
      </c>
      <c r="K122" s="3">
        <f>COUNTIF(K$1:K$115,"Bridges***")</f>
        <v>24</v>
      </c>
      <c r="L122" s="3">
        <f>COUNTIF(L$1:L$115,"Bridges***")</f>
        <v>3</v>
      </c>
      <c r="M122" s="3">
        <f>COUNTIF(M$1:M$115,"Bridges***")</f>
        <v>0</v>
      </c>
      <c r="N122" s="17">
        <f t="shared" si="0"/>
        <v>27</v>
      </c>
      <c r="R122" s="15" t="s">
        <v>1902</v>
      </c>
      <c r="S122" s="9">
        <f>COUNTIF(S$3:S$115,"3")</f>
        <v>31</v>
      </c>
    </row>
    <row r="123" spans="1:42" hidden="1" x14ac:dyDescent="0.25">
      <c r="J123" s="11" t="s">
        <v>121</v>
      </c>
      <c r="K123" s="3">
        <f>COUNTIF(K$1:K$115,"Energy***")</f>
        <v>8</v>
      </c>
      <c r="L123" s="3">
        <f>COUNTIF(L$1:L$115,"Energy***")</f>
        <v>4</v>
      </c>
      <c r="M123" s="3">
        <f>COUNTIF(M$1:M$115,"Energy***")</f>
        <v>1</v>
      </c>
      <c r="N123" s="17">
        <f t="shared" si="0"/>
        <v>13</v>
      </c>
      <c r="R123" s="15" t="s">
        <v>1903</v>
      </c>
      <c r="S123" s="9">
        <f>COUNTIF(S$3:S$115,"4")</f>
        <v>37</v>
      </c>
    </row>
    <row r="124" spans="1:42" hidden="1" x14ac:dyDescent="0.25">
      <c r="J124" s="11" t="s">
        <v>154</v>
      </c>
      <c r="K124" s="3">
        <f>COUNTIF(K$1:K$115,"Pavements***")</f>
        <v>2</v>
      </c>
      <c r="L124" s="3">
        <f>COUNTIF(L$1:L$115,"Pavements***")</f>
        <v>6</v>
      </c>
      <c r="M124" s="3">
        <f>COUNTIF(M$1:M$115,"Pavements***")</f>
        <v>13</v>
      </c>
      <c r="N124" s="17">
        <f t="shared" si="0"/>
        <v>21</v>
      </c>
      <c r="R124" s="15"/>
      <c r="S124" s="9"/>
    </row>
    <row r="125" spans="1:42" hidden="1" x14ac:dyDescent="0.25">
      <c r="J125" s="11" t="s">
        <v>319</v>
      </c>
      <c r="K125" s="3">
        <f>COUNTIF(K$1:K$115,"Highway and Facility***")</f>
        <v>1</v>
      </c>
      <c r="L125" s="3">
        <f>COUNTIF(L$1:L$115,"Highway and Facility***")</f>
        <v>8</v>
      </c>
      <c r="M125" s="3">
        <f>COUNTIF(M$1:M$115,"Highway and Facility***")</f>
        <v>2</v>
      </c>
      <c r="N125" s="17">
        <f t="shared" si="0"/>
        <v>11</v>
      </c>
      <c r="R125" s="15" t="s">
        <v>1904</v>
      </c>
      <c r="S125" s="9">
        <f>SUM(S120:S123)</f>
        <v>113</v>
      </c>
    </row>
    <row r="126" spans="1:42" hidden="1" x14ac:dyDescent="0.25">
      <c r="J126" s="11" t="s">
        <v>122</v>
      </c>
      <c r="K126" s="3">
        <f>COUNTIF(K$1:K$115,"Geotechnology***")</f>
        <v>0</v>
      </c>
      <c r="L126" s="3">
        <f>COUNTIF(L$1:L$115,"Geotechnology***")</f>
        <v>7</v>
      </c>
      <c r="M126" s="3">
        <f>COUNTIF(M$1:M$115,"Geotechnology***")</f>
        <v>0</v>
      </c>
      <c r="N126" s="17">
        <f t="shared" si="0"/>
        <v>7</v>
      </c>
    </row>
    <row r="127" spans="1:42" hidden="1" x14ac:dyDescent="0.25">
      <c r="J127" s="12" t="s">
        <v>84</v>
      </c>
      <c r="K127" s="23">
        <f>COUNTIF(K$1:K$115,"Safety***")</f>
        <v>32</v>
      </c>
      <c r="L127" s="23">
        <f>COUNTIF(L$1:L$115,"Safety***")</f>
        <v>0</v>
      </c>
      <c r="M127" s="23">
        <f>COUNTIF(M$1:M$115,"Safety***")</f>
        <v>0</v>
      </c>
      <c r="N127" s="18">
        <f t="shared" si="0"/>
        <v>32</v>
      </c>
    </row>
    <row r="128" spans="1:42" hidden="1" x14ac:dyDescent="0.25">
      <c r="J128" s="11" t="s">
        <v>520</v>
      </c>
      <c r="K128" s="3">
        <f>COUNTIF(K$1:K$115,"Vehicles***")</f>
        <v>0</v>
      </c>
      <c r="L128" s="3">
        <f>COUNTIF(L$1:L$115,"Vehicles***")</f>
        <v>1</v>
      </c>
      <c r="M128" s="3">
        <f>COUNTIF(M$1:M$115,"Vehicles***")</f>
        <v>2</v>
      </c>
      <c r="N128" s="17">
        <f t="shared" si="0"/>
        <v>3</v>
      </c>
    </row>
    <row r="129" spans="10:14" hidden="1" x14ac:dyDescent="0.25">
      <c r="J129" s="11" t="s">
        <v>268</v>
      </c>
      <c r="K129" s="3">
        <f>COUNTIF(K$1:K$115,"Highway Policy***")</f>
        <v>3</v>
      </c>
      <c r="L129" s="3">
        <f>COUNTIF(L$1:L$115,"Highway Policy***")</f>
        <v>5</v>
      </c>
      <c r="M129" s="3">
        <f>COUNTIF(M$1:M$115,"Highway Policy***")</f>
        <v>5</v>
      </c>
      <c r="N129" s="17">
        <f t="shared" si="0"/>
        <v>13</v>
      </c>
    </row>
    <row r="130" spans="10:14" hidden="1" x14ac:dyDescent="0.25">
      <c r="J130" s="12" t="s">
        <v>104</v>
      </c>
      <c r="K130" s="23">
        <f>COUNTIF(K$1:K$115,"Maintenance***")</f>
        <v>5</v>
      </c>
      <c r="L130" s="23">
        <f>COUNTIF(L$1:L$115,"Maintenance***")</f>
        <v>17</v>
      </c>
      <c r="M130" s="23">
        <f>COUNTIF(M$1:M$115,"Maintenance***")</f>
        <v>19</v>
      </c>
      <c r="N130" s="18">
        <f t="shared" si="0"/>
        <v>41</v>
      </c>
    </row>
    <row r="131" spans="10:14" hidden="1" x14ac:dyDescent="0.25">
      <c r="J131" s="11" t="s">
        <v>204</v>
      </c>
      <c r="K131" s="3">
        <f>COUNTIF(K$1:K$115,"Highways (Other)***")</f>
        <v>1</v>
      </c>
      <c r="L131" s="3">
        <f>COUNTIF(L$1:L$115,"Highways (Other)***")</f>
        <v>2</v>
      </c>
      <c r="M131" s="3">
        <f>COUNTIF(M$1:M$115,"Highways (Other)***")</f>
        <v>2</v>
      </c>
      <c r="N131" s="17">
        <f t="shared" si="0"/>
        <v>5</v>
      </c>
    </row>
    <row r="132" spans="10:14" hidden="1" x14ac:dyDescent="0.25">
      <c r="J132" s="11" t="s">
        <v>58</v>
      </c>
      <c r="K132" s="3">
        <f>COUNTIF(K$1:K$115,"Data***")</f>
        <v>7</v>
      </c>
      <c r="L132" s="3">
        <f>COUNTIF(L$1:L$115,"Data***")</f>
        <v>12</v>
      </c>
      <c r="M132" s="3">
        <f>COUNTIF(M$1:M$115,"Data***")</f>
        <v>0</v>
      </c>
      <c r="N132" s="17">
        <f t="shared" si="0"/>
        <v>19</v>
      </c>
    </row>
    <row r="133" spans="10:14" ht="30" hidden="1" x14ac:dyDescent="0.25">
      <c r="J133" s="13" t="s">
        <v>85</v>
      </c>
      <c r="K133" s="3">
        <f>COUNTIF(K$1:K$115,"Highway Operations***")</f>
        <v>1</v>
      </c>
      <c r="L133" s="3">
        <f>COUNTIF(L$1:L$115,"Highway Operations***")</f>
        <v>9</v>
      </c>
      <c r="M133" s="3">
        <f>COUNTIF(M$1:M$115,"Highway Operations***")</f>
        <v>7</v>
      </c>
      <c r="N133" s="17">
        <f t="shared" si="0"/>
        <v>17</v>
      </c>
    </row>
    <row r="134" spans="10:14" hidden="1" x14ac:dyDescent="0.25">
      <c r="J134" s="11" t="s">
        <v>188</v>
      </c>
      <c r="K134" s="3">
        <f>COUNTIF(K$1:K$115,"Freight***")</f>
        <v>0</v>
      </c>
      <c r="L134" s="3">
        <f>COUNTIF(L$1:L$115,"Freight***")</f>
        <v>4</v>
      </c>
      <c r="M134" s="3">
        <f>COUNTIF(M$1:M$115,"Freight***")</f>
        <v>0</v>
      </c>
      <c r="N134" s="17">
        <f t="shared" si="0"/>
        <v>4</v>
      </c>
    </row>
    <row r="135" spans="10:14" hidden="1" x14ac:dyDescent="0.25">
      <c r="J135" s="11" t="s">
        <v>1713</v>
      </c>
      <c r="K135" s="3">
        <f>COUNTIF(K$1:K$115,"Terminals***")</f>
        <v>0</v>
      </c>
      <c r="L135" s="3">
        <f>COUNTIF(L$1:L$115,"Terminals***")</f>
        <v>0</v>
      </c>
      <c r="M135" s="3">
        <f>COUNTIF(M$1:M$115,"Terminals***")</f>
        <v>1</v>
      </c>
      <c r="N135" s="17">
        <f t="shared" si="0"/>
        <v>1</v>
      </c>
    </row>
    <row r="136" spans="10:14" hidden="1" x14ac:dyDescent="0.25">
      <c r="J136" s="11" t="s">
        <v>155</v>
      </c>
      <c r="K136" s="3">
        <f>COUNTIF(K$1:K$115,"Soils***")</f>
        <v>0</v>
      </c>
      <c r="L136" s="3">
        <f>COUNTIF(L$1:L$115,"Soils***")</f>
        <v>0</v>
      </c>
      <c r="M136" s="3">
        <f>COUNTIF(M$1:M$115,"Soils***")</f>
        <v>4</v>
      </c>
      <c r="N136" s="17">
        <f t="shared" si="0"/>
        <v>4</v>
      </c>
    </row>
    <row r="137" spans="10:14" hidden="1" x14ac:dyDescent="0.25">
      <c r="J137" s="11" t="s">
        <v>269</v>
      </c>
      <c r="K137" s="3">
        <f>COUNTIF(K$1:K$115,"Pedestrians***")</f>
        <v>1</v>
      </c>
      <c r="L137" s="3">
        <f>COUNTIF(L$1:L$115,"Pedestrians***")</f>
        <v>3</v>
      </c>
      <c r="M137" s="3">
        <f>COUNTIF(M$1:M$115,"Pedestrians***")</f>
        <v>6</v>
      </c>
      <c r="N137" s="17">
        <f t="shared" si="0"/>
        <v>10</v>
      </c>
    </row>
    <row r="138" spans="10:14" hidden="1" x14ac:dyDescent="0.25">
      <c r="J138" s="11" t="s">
        <v>132</v>
      </c>
      <c r="K138" s="3">
        <f>COUNTIF(K$1:K$115,"Administration**")</f>
        <v>9</v>
      </c>
      <c r="L138" s="3">
        <f>COUNTIF(L$1:L$115,"Administration**")</f>
        <v>0</v>
      </c>
      <c r="M138" s="3">
        <f>COUNTIF(M$1:M$115,"Administration**")</f>
        <v>0</v>
      </c>
      <c r="N138" s="17">
        <f t="shared" si="0"/>
        <v>9</v>
      </c>
    </row>
    <row r="139" spans="10:14" hidden="1" x14ac:dyDescent="0.25">
      <c r="J139" s="11" t="s">
        <v>1899</v>
      </c>
      <c r="K139" s="3">
        <f>COUNTIF(K$1:K$115,"Laws***")</f>
        <v>1</v>
      </c>
      <c r="L139" s="3">
        <f>COUNTIF(L$1:L$115,"Laws***")</f>
        <v>1</v>
      </c>
      <c r="M139" s="3">
        <f>COUNTIF(M$1:M$115,"Laws***")</f>
        <v>1</v>
      </c>
      <c r="N139" s="17">
        <f t="shared" si="0"/>
        <v>3</v>
      </c>
    </row>
    <row r="140" spans="10:14" hidden="1" x14ac:dyDescent="0.25">
      <c r="J140" s="11" t="s">
        <v>59</v>
      </c>
      <c r="K140" s="3">
        <f>COUNTIF(K$1:K$115,"Education***")</f>
        <v>0</v>
      </c>
      <c r="L140" s="3">
        <f>COUNTIF(L$1:L$115,"Education***")</f>
        <v>4</v>
      </c>
      <c r="M140" s="3">
        <f>COUNTIF(M$1:M$115,"Education***")</f>
        <v>0</v>
      </c>
      <c r="N140" s="17">
        <f t="shared" si="0"/>
        <v>4</v>
      </c>
    </row>
    <row r="141" spans="10:14" hidden="1" x14ac:dyDescent="0.25">
      <c r="J141" s="14" t="s">
        <v>60</v>
      </c>
      <c r="K141" s="24">
        <f>COUNTIF(K$1:K$115,"Technology***")</f>
        <v>0</v>
      </c>
      <c r="L141" s="24">
        <f>COUNTIF(L$1:L$115,"Technology***")</f>
        <v>0</v>
      </c>
      <c r="M141" s="24">
        <f>COUNTIF(M$1:M$115,"Technology***")</f>
        <v>7</v>
      </c>
      <c r="N141" s="19">
        <f t="shared" si="0"/>
        <v>7</v>
      </c>
    </row>
  </sheetData>
  <autoFilter ref="S1:S141" xr:uid="{00000000-0001-0000-0000-000000000000}">
    <filterColumn colId="0">
      <filters>
        <filter val="1"/>
      </filters>
    </filterColumn>
  </autoFilter>
  <sortState xmlns:xlrd2="http://schemas.microsoft.com/office/spreadsheetml/2017/richdata2" ref="A3:AP115">
    <sortCondition ref="R3:R115"/>
  </sortState>
  <mergeCells count="6">
    <mergeCell ref="AK1:AO1"/>
    <mergeCell ref="A1:J1"/>
    <mergeCell ref="K1:M1"/>
    <mergeCell ref="N1:Y1"/>
    <mergeCell ref="Z1:AE1"/>
    <mergeCell ref="AF1:AJ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F8C6F-4C75-4D4C-BE9E-BDEEEB3A6350}">
  <dimension ref="A1:C51"/>
  <sheetViews>
    <sheetView tabSelected="1" workbookViewId="0">
      <selection activeCell="B42" sqref="B42"/>
    </sheetView>
  </sheetViews>
  <sheetFormatPr defaultRowHeight="15" x14ac:dyDescent="0.25"/>
  <cols>
    <col min="1" max="1" width="23.85546875" customWidth="1"/>
    <col min="2" max="2" width="48.5703125" customWidth="1"/>
    <col min="3" max="3" width="28.85546875" customWidth="1"/>
  </cols>
  <sheetData>
    <row r="1" spans="1:3" x14ac:dyDescent="0.25">
      <c r="A1" s="4" t="s">
        <v>1858</v>
      </c>
      <c r="B1" s="4" t="s">
        <v>1859</v>
      </c>
      <c r="C1" s="5" t="s">
        <v>1860</v>
      </c>
    </row>
    <row r="2" spans="1:3" x14ac:dyDescent="0.25">
      <c r="A2" t="s">
        <v>1861</v>
      </c>
      <c r="B2" t="s">
        <v>1862</v>
      </c>
      <c r="C2" s="6">
        <v>2</v>
      </c>
    </row>
    <row r="3" spans="1:3" x14ac:dyDescent="0.25">
      <c r="A3" t="s">
        <v>1863</v>
      </c>
      <c r="B3" t="s">
        <v>1864</v>
      </c>
      <c r="C3" s="6">
        <v>4</v>
      </c>
    </row>
    <row r="4" spans="1:3" x14ac:dyDescent="0.25">
      <c r="A4" t="s">
        <v>1865</v>
      </c>
      <c r="B4" t="s">
        <v>1866</v>
      </c>
      <c r="C4" s="6">
        <v>4</v>
      </c>
    </row>
    <row r="5" spans="1:3" x14ac:dyDescent="0.25">
      <c r="A5" t="s">
        <v>1867</v>
      </c>
      <c r="B5" t="s">
        <v>1868</v>
      </c>
      <c r="C5" s="6">
        <v>2</v>
      </c>
    </row>
    <row r="6" spans="1:3" x14ac:dyDescent="0.25">
      <c r="A6" t="s">
        <v>1479</v>
      </c>
      <c r="B6" t="s">
        <v>1475</v>
      </c>
      <c r="C6" s="6">
        <v>4</v>
      </c>
    </row>
    <row r="7" spans="1:3" x14ac:dyDescent="0.25">
      <c r="A7" t="s">
        <v>1869</v>
      </c>
      <c r="B7" t="s">
        <v>1549</v>
      </c>
      <c r="C7" s="6">
        <v>4</v>
      </c>
    </row>
    <row r="8" spans="1:3" x14ac:dyDescent="0.25">
      <c r="A8" t="s">
        <v>1693</v>
      </c>
      <c r="B8" t="s">
        <v>1689</v>
      </c>
      <c r="C8" s="6">
        <v>1</v>
      </c>
    </row>
    <row r="9" spans="1:3" x14ac:dyDescent="0.25">
      <c r="A9" t="s">
        <v>1870</v>
      </c>
      <c r="B9" t="s">
        <v>1871</v>
      </c>
      <c r="C9" s="6">
        <v>1</v>
      </c>
    </row>
    <row r="10" spans="1:3" x14ac:dyDescent="0.25">
      <c r="A10" t="s">
        <v>1872</v>
      </c>
      <c r="B10" t="s">
        <v>1873</v>
      </c>
      <c r="C10" s="6">
        <v>1</v>
      </c>
    </row>
    <row r="11" spans="1:3" x14ac:dyDescent="0.25">
      <c r="A11" t="s">
        <v>1040</v>
      </c>
      <c r="B11" t="s">
        <v>1037</v>
      </c>
      <c r="C11" s="6">
        <v>2</v>
      </c>
    </row>
    <row r="12" spans="1:3" x14ac:dyDescent="0.25">
      <c r="A12" t="s">
        <v>1874</v>
      </c>
      <c r="B12" t="s">
        <v>1334</v>
      </c>
      <c r="C12" s="6">
        <v>2</v>
      </c>
    </row>
    <row r="13" spans="1:3" x14ac:dyDescent="0.25">
      <c r="A13" t="s">
        <v>1875</v>
      </c>
      <c r="B13" t="s">
        <v>1081</v>
      </c>
      <c r="C13" s="6">
        <v>4</v>
      </c>
    </row>
    <row r="14" spans="1:3" x14ac:dyDescent="0.25">
      <c r="A14" t="s">
        <v>1876</v>
      </c>
      <c r="B14" t="s">
        <v>1793</v>
      </c>
      <c r="C14" s="6">
        <v>3</v>
      </c>
    </row>
    <row r="15" spans="1:3" x14ac:dyDescent="0.25">
      <c r="A15" t="s">
        <v>1877</v>
      </c>
      <c r="B15" t="s">
        <v>836</v>
      </c>
      <c r="C15" s="6">
        <v>3</v>
      </c>
    </row>
    <row r="16" spans="1:3" x14ac:dyDescent="0.25">
      <c r="A16" t="s">
        <v>1199</v>
      </c>
      <c r="B16" t="s">
        <v>1195</v>
      </c>
      <c r="C16" s="6">
        <v>3</v>
      </c>
    </row>
    <row r="17" spans="1:3" x14ac:dyDescent="0.25">
      <c r="A17" t="s">
        <v>1591</v>
      </c>
      <c r="B17" t="s">
        <v>1572</v>
      </c>
      <c r="C17" s="6">
        <v>3</v>
      </c>
    </row>
    <row r="18" spans="1:3" x14ac:dyDescent="0.25">
      <c r="A18" t="s">
        <v>711</v>
      </c>
      <c r="B18" t="s">
        <v>707</v>
      </c>
      <c r="C18" s="6">
        <v>2</v>
      </c>
    </row>
    <row r="19" spans="1:3" x14ac:dyDescent="0.25">
      <c r="A19" t="s">
        <v>1878</v>
      </c>
      <c r="B19" t="s">
        <v>1757</v>
      </c>
      <c r="C19" s="6">
        <v>2</v>
      </c>
    </row>
    <row r="20" spans="1:3" x14ac:dyDescent="0.25">
      <c r="A20" t="s">
        <v>288</v>
      </c>
      <c r="B20" t="s">
        <v>284</v>
      </c>
      <c r="C20" s="6">
        <v>1</v>
      </c>
    </row>
    <row r="21" spans="1:3" x14ac:dyDescent="0.25">
      <c r="A21" t="s">
        <v>93</v>
      </c>
      <c r="B21" t="s">
        <v>89</v>
      </c>
      <c r="C21" s="6">
        <v>1</v>
      </c>
    </row>
    <row r="22" spans="1:3" x14ac:dyDescent="0.25">
      <c r="A22" t="s">
        <v>1879</v>
      </c>
      <c r="B22" t="s">
        <v>736</v>
      </c>
      <c r="C22" s="6">
        <v>1</v>
      </c>
    </row>
    <row r="23" spans="1:3" x14ac:dyDescent="0.25">
      <c r="A23" t="s">
        <v>542</v>
      </c>
      <c r="B23" t="s">
        <v>538</v>
      </c>
      <c r="C23" s="6">
        <v>3</v>
      </c>
    </row>
    <row r="24" spans="1:3" x14ac:dyDescent="0.25">
      <c r="A24" t="s">
        <v>1880</v>
      </c>
      <c r="B24" t="s">
        <v>1249</v>
      </c>
      <c r="C24" s="6">
        <v>3</v>
      </c>
    </row>
    <row r="25" spans="1:3" x14ac:dyDescent="0.25">
      <c r="A25" t="s">
        <v>1881</v>
      </c>
      <c r="B25" t="s">
        <v>65</v>
      </c>
      <c r="C25" s="6">
        <v>2</v>
      </c>
    </row>
    <row r="26" spans="1:3" x14ac:dyDescent="0.25">
      <c r="A26" t="s">
        <v>308</v>
      </c>
      <c r="B26" t="s">
        <v>304</v>
      </c>
      <c r="C26" s="6">
        <v>3</v>
      </c>
    </row>
    <row r="27" spans="1:3" x14ac:dyDescent="0.25">
      <c r="A27" t="s">
        <v>1882</v>
      </c>
      <c r="B27" t="s">
        <v>922</v>
      </c>
      <c r="C27" s="6">
        <v>4</v>
      </c>
    </row>
    <row r="28" spans="1:3" x14ac:dyDescent="0.25">
      <c r="A28" t="s">
        <v>1883</v>
      </c>
      <c r="B28" t="s">
        <v>1884</v>
      </c>
      <c r="C28" s="6">
        <v>4</v>
      </c>
    </row>
    <row r="29" spans="1:3" x14ac:dyDescent="0.25">
      <c r="A29" t="s">
        <v>1222</v>
      </c>
      <c r="B29" t="s">
        <v>1218</v>
      </c>
      <c r="C29" s="6">
        <v>4</v>
      </c>
    </row>
    <row r="30" spans="1:3" x14ac:dyDescent="0.25">
      <c r="A30" t="s">
        <v>1885</v>
      </c>
      <c r="B30" t="s">
        <v>853</v>
      </c>
      <c r="C30" s="6">
        <v>1</v>
      </c>
    </row>
    <row r="31" spans="1:3" x14ac:dyDescent="0.25">
      <c r="A31" t="s">
        <v>141</v>
      </c>
      <c r="B31" t="s">
        <v>137</v>
      </c>
      <c r="C31" s="6">
        <v>1</v>
      </c>
    </row>
    <row r="32" spans="1:3" x14ac:dyDescent="0.25">
      <c r="A32" t="s">
        <v>1886</v>
      </c>
      <c r="B32" t="s">
        <v>1887</v>
      </c>
      <c r="C32" s="6">
        <v>1</v>
      </c>
    </row>
    <row r="33" spans="1:3" x14ac:dyDescent="0.25">
      <c r="A33" t="s">
        <v>1886</v>
      </c>
      <c r="B33" t="s">
        <v>1887</v>
      </c>
      <c r="C33" s="6">
        <v>1</v>
      </c>
    </row>
    <row r="34" spans="1:3" x14ac:dyDescent="0.25">
      <c r="A34" t="s">
        <v>1888</v>
      </c>
      <c r="B34" t="s">
        <v>792</v>
      </c>
      <c r="C34" s="6">
        <v>2</v>
      </c>
    </row>
    <row r="35" spans="1:3" x14ac:dyDescent="0.25">
      <c r="A35" t="s">
        <v>1889</v>
      </c>
      <c r="B35" t="s">
        <v>1890</v>
      </c>
      <c r="C35" s="6">
        <v>4</v>
      </c>
    </row>
    <row r="36" spans="1:3" x14ac:dyDescent="0.25">
      <c r="A36" t="s">
        <v>901</v>
      </c>
      <c r="B36" t="s">
        <v>897</v>
      </c>
      <c r="C36" s="6">
        <v>3</v>
      </c>
    </row>
    <row r="37" spans="1:3" x14ac:dyDescent="0.25">
      <c r="A37" t="s">
        <v>780</v>
      </c>
      <c r="B37" t="s">
        <v>776</v>
      </c>
      <c r="C37" s="6">
        <v>4</v>
      </c>
    </row>
    <row r="38" spans="1:3" x14ac:dyDescent="0.25">
      <c r="A38" t="s">
        <v>780</v>
      </c>
      <c r="B38" t="s">
        <v>776</v>
      </c>
      <c r="C38" s="6">
        <v>4</v>
      </c>
    </row>
    <row r="39" spans="1:3" x14ac:dyDescent="0.25">
      <c r="A39" t="s">
        <v>611</v>
      </c>
      <c r="B39" t="s">
        <v>607</v>
      </c>
      <c r="C39" s="6">
        <v>1</v>
      </c>
    </row>
    <row r="40" spans="1:3" x14ac:dyDescent="0.25">
      <c r="A40" t="s">
        <v>1891</v>
      </c>
      <c r="B40" t="s">
        <v>1892</v>
      </c>
      <c r="C40" s="6">
        <v>1</v>
      </c>
    </row>
    <row r="41" spans="1:3" x14ac:dyDescent="0.25">
      <c r="A41" t="s">
        <v>1778</v>
      </c>
      <c r="B41" t="s">
        <v>1774</v>
      </c>
      <c r="C41" s="6">
        <v>2</v>
      </c>
    </row>
    <row r="42" spans="1:3" x14ac:dyDescent="0.25">
      <c r="A42" t="s">
        <v>349</v>
      </c>
      <c r="B42" t="s">
        <v>345</v>
      </c>
      <c r="C42" s="6">
        <v>4</v>
      </c>
    </row>
    <row r="43" spans="1:3" x14ac:dyDescent="0.25">
      <c r="A43" t="s">
        <v>657</v>
      </c>
      <c r="B43" t="s">
        <v>652</v>
      </c>
      <c r="C43" s="6">
        <v>2</v>
      </c>
    </row>
    <row r="44" spans="1:3" x14ac:dyDescent="0.25">
      <c r="A44" t="s">
        <v>1634</v>
      </c>
      <c r="B44" t="s">
        <v>1630</v>
      </c>
      <c r="C44" s="6">
        <v>4</v>
      </c>
    </row>
    <row r="45" spans="1:3" x14ac:dyDescent="0.25">
      <c r="A45" t="s">
        <v>1893</v>
      </c>
      <c r="B45" t="s">
        <v>1667</v>
      </c>
      <c r="C45" s="6">
        <v>4</v>
      </c>
    </row>
    <row r="46" spans="1:3" x14ac:dyDescent="0.25">
      <c r="A46" t="s">
        <v>1894</v>
      </c>
      <c r="B46" t="s">
        <v>676</v>
      </c>
      <c r="C46" s="6">
        <v>1</v>
      </c>
    </row>
    <row r="47" spans="1:3" x14ac:dyDescent="0.25">
      <c r="A47" t="s">
        <v>1895</v>
      </c>
      <c r="B47" t="s">
        <v>1129</v>
      </c>
      <c r="C47" s="6">
        <v>2</v>
      </c>
    </row>
    <row r="48" spans="1:3" x14ac:dyDescent="0.25">
      <c r="A48" t="s">
        <v>250</v>
      </c>
      <c r="B48" t="s">
        <v>246</v>
      </c>
      <c r="C48" s="6">
        <v>4</v>
      </c>
    </row>
    <row r="49" spans="1:3" x14ac:dyDescent="0.25">
      <c r="A49" t="s">
        <v>1896</v>
      </c>
      <c r="B49" t="s">
        <v>1897</v>
      </c>
      <c r="C49" s="6">
        <v>2</v>
      </c>
    </row>
    <row r="50" spans="1:3" x14ac:dyDescent="0.25">
      <c r="A50" t="s">
        <v>1362</v>
      </c>
      <c r="B50" t="s">
        <v>1357</v>
      </c>
      <c r="C50" s="6">
        <v>3</v>
      </c>
    </row>
    <row r="51" spans="1:3" x14ac:dyDescent="0.25">
      <c r="A51" t="s">
        <v>952</v>
      </c>
      <c r="B51" t="s">
        <v>948</v>
      </c>
      <c r="C51" s="6">
        <v>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Projects</vt:lpstr>
      <vt:lpstr>RegionLookup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NPOI</dc:creator>
  <cp:lastModifiedBy>Smith, Cindy</cp:lastModifiedBy>
  <dcterms:created xsi:type="dcterms:W3CDTF">2023-04-05T12:01:37Z</dcterms:created>
  <dcterms:modified xsi:type="dcterms:W3CDTF">2023-08-28T20:07:37Z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2.5.1</vt:lpwstr>
  </property>
</Properties>
</file>